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9975"/>
  </bookViews>
  <sheets>
    <sheet name="kwiecień" sheetId="3" r:id="rId1"/>
  </sheets>
  <definedNames>
    <definedName name="_xlnm.Print_Area" localSheetId="0">kwiecień!$A$1:$W$441</definedName>
    <definedName name="_xlnm.Print_Titles" localSheetId="0">kwiecień!$2:$3</definedName>
  </definedNames>
  <calcPr calcId="125725" calcOnSave="0"/>
</workbook>
</file>

<file path=xl/calcChain.xml><?xml version="1.0" encoding="utf-8"?>
<calcChain xmlns="http://schemas.openxmlformats.org/spreadsheetml/2006/main">
  <c r="W62" i="3"/>
  <c r="W22" l="1"/>
  <c r="W27"/>
  <c r="W17"/>
  <c r="W12"/>
  <c r="W447"/>
  <c r="K447" l="1"/>
  <c r="L447"/>
  <c r="M447"/>
  <c r="N447"/>
  <c r="O447"/>
  <c r="P447"/>
  <c r="Q447"/>
  <c r="R447"/>
  <c r="S447"/>
  <c r="T447"/>
  <c r="U447"/>
  <c r="V447"/>
  <c r="P433"/>
  <c r="Q433"/>
  <c r="Q428" s="1"/>
  <c r="R433"/>
  <c r="S433"/>
  <c r="S428" s="1"/>
  <c r="T433"/>
  <c r="U433"/>
  <c r="U428" s="1"/>
  <c r="V433"/>
  <c r="P434"/>
  <c r="P429" s="1"/>
  <c r="Q434"/>
  <c r="R434"/>
  <c r="R429" s="1"/>
  <c r="S434"/>
  <c r="T434"/>
  <c r="T429" s="1"/>
  <c r="U434"/>
  <c r="V434"/>
  <c r="V429" s="1"/>
  <c r="P435"/>
  <c r="Q435"/>
  <c r="Q430" s="1"/>
  <c r="R435"/>
  <c r="S435"/>
  <c r="S430" s="1"/>
  <c r="T435"/>
  <c r="U435"/>
  <c r="U430" s="1"/>
  <c r="V435"/>
  <c r="P436"/>
  <c r="P431" s="1"/>
  <c r="Q436"/>
  <c r="R436"/>
  <c r="R431" s="1"/>
  <c r="S436"/>
  <c r="T436"/>
  <c r="T431" s="1"/>
  <c r="U436"/>
  <c r="V436"/>
  <c r="V431" s="1"/>
  <c r="P438"/>
  <c r="P437" s="1"/>
  <c r="Q438"/>
  <c r="R438"/>
  <c r="R437" s="1"/>
  <c r="S438"/>
  <c r="T438"/>
  <c r="T437" s="1"/>
  <c r="U438"/>
  <c r="V438"/>
  <c r="V437" s="1"/>
  <c r="P439"/>
  <c r="Q439"/>
  <c r="Q437" s="1"/>
  <c r="R439"/>
  <c r="S439"/>
  <c r="S437" s="1"/>
  <c r="T439"/>
  <c r="U439"/>
  <c r="U429" s="1"/>
  <c r="V439"/>
  <c r="P440"/>
  <c r="P430" s="1"/>
  <c r="Q440"/>
  <c r="R440"/>
  <c r="R430" s="1"/>
  <c r="S440"/>
  <c r="T440"/>
  <c r="T430" s="1"/>
  <c r="U440"/>
  <c r="V440"/>
  <c r="V430" s="1"/>
  <c r="P441"/>
  <c r="Q441"/>
  <c r="Q431" s="1"/>
  <c r="R441"/>
  <c r="S441"/>
  <c r="S431" s="1"/>
  <c r="T441"/>
  <c r="U441"/>
  <c r="U431" s="1"/>
  <c r="V441"/>
  <c r="I433"/>
  <c r="I428" s="1"/>
  <c r="J433"/>
  <c r="K433"/>
  <c r="K428" s="1"/>
  <c r="L433"/>
  <c r="L428" s="1"/>
  <c r="M433"/>
  <c r="M428" s="1"/>
  <c r="N433"/>
  <c r="N428" s="1"/>
  <c r="O433"/>
  <c r="O428" s="1"/>
  <c r="I434"/>
  <c r="I429" s="1"/>
  <c r="J434"/>
  <c r="K434"/>
  <c r="K429" s="1"/>
  <c r="L434"/>
  <c r="L429" s="1"/>
  <c r="M434"/>
  <c r="M429" s="1"/>
  <c r="N434"/>
  <c r="N429" s="1"/>
  <c r="O434"/>
  <c r="O429" s="1"/>
  <c r="I435"/>
  <c r="J435"/>
  <c r="J430" s="1"/>
  <c r="K435"/>
  <c r="K430" s="1"/>
  <c r="L435"/>
  <c r="L430" s="1"/>
  <c r="M435"/>
  <c r="M430" s="1"/>
  <c r="N435"/>
  <c r="N430" s="1"/>
  <c r="O435"/>
  <c r="O430" s="1"/>
  <c r="I436"/>
  <c r="I431" s="1"/>
  <c r="J436"/>
  <c r="J431" s="1"/>
  <c r="K436"/>
  <c r="K431" s="1"/>
  <c r="L436"/>
  <c r="L431" s="1"/>
  <c r="M436"/>
  <c r="M431" s="1"/>
  <c r="N436"/>
  <c r="N431" s="1"/>
  <c r="O436"/>
  <c r="O431" s="1"/>
  <c r="I438"/>
  <c r="J438"/>
  <c r="K438"/>
  <c r="K437" s="1"/>
  <c r="L438"/>
  <c r="L437" s="1"/>
  <c r="M438"/>
  <c r="M437" s="1"/>
  <c r="N438"/>
  <c r="N437" s="1"/>
  <c r="O438"/>
  <c r="O437" s="1"/>
  <c r="I439"/>
  <c r="J439"/>
  <c r="K439"/>
  <c r="L439"/>
  <c r="M439"/>
  <c r="N439"/>
  <c r="O439"/>
  <c r="I440"/>
  <c r="J440"/>
  <c r="K440"/>
  <c r="L440"/>
  <c r="M440"/>
  <c r="N440"/>
  <c r="O440"/>
  <c r="I441"/>
  <c r="J441"/>
  <c r="K441"/>
  <c r="L441"/>
  <c r="M441"/>
  <c r="N441"/>
  <c r="O441"/>
  <c r="H440"/>
  <c r="H438"/>
  <c r="W9"/>
  <c r="I10"/>
  <c r="J10"/>
  <c r="K10"/>
  <c r="L10"/>
  <c r="M10"/>
  <c r="N10"/>
  <c r="O10"/>
  <c r="P10"/>
  <c r="Q10"/>
  <c r="R10"/>
  <c r="S10"/>
  <c r="T10"/>
  <c r="U10"/>
  <c r="V10"/>
  <c r="K11"/>
  <c r="L11"/>
  <c r="M11"/>
  <c r="N11"/>
  <c r="O11"/>
  <c r="P11"/>
  <c r="Q11"/>
  <c r="R11"/>
  <c r="S11"/>
  <c r="T11"/>
  <c r="U11"/>
  <c r="V11"/>
  <c r="H10"/>
  <c r="H435"/>
  <c r="P207"/>
  <c r="Q207"/>
  <c r="R207"/>
  <c r="S207"/>
  <c r="T207"/>
  <c r="U207"/>
  <c r="V207"/>
  <c r="J227"/>
  <c r="J225" s="1"/>
  <c r="I227"/>
  <c r="H227"/>
  <c r="I225"/>
  <c r="H225"/>
  <c r="I223"/>
  <c r="J223"/>
  <c r="H223"/>
  <c r="J429" l="1"/>
  <c r="J437"/>
  <c r="J428"/>
  <c r="I437"/>
  <c r="I430"/>
  <c r="U437"/>
  <c r="V432"/>
  <c r="V427" s="1"/>
  <c r="T432"/>
  <c r="T427" s="1"/>
  <c r="R432"/>
  <c r="R427" s="1"/>
  <c r="P432"/>
  <c r="P427" s="1"/>
  <c r="S429"/>
  <c r="Q429"/>
  <c r="V428"/>
  <c r="T428"/>
  <c r="R428"/>
  <c r="P428"/>
  <c r="U432"/>
  <c r="S432"/>
  <c r="S427" s="1"/>
  <c r="Q432"/>
  <c r="Q427" s="1"/>
  <c r="O432"/>
  <c r="O427" s="1"/>
  <c r="M432"/>
  <c r="M427" s="1"/>
  <c r="K432"/>
  <c r="K427" s="1"/>
  <c r="I432"/>
  <c r="I427" s="1"/>
  <c r="N432"/>
  <c r="N427" s="1"/>
  <c r="L432"/>
  <c r="L427" s="1"/>
  <c r="J432"/>
  <c r="J427" s="1"/>
  <c r="U427" l="1"/>
  <c r="J221" l="1"/>
  <c r="I221"/>
  <c r="H221"/>
  <c r="K218"/>
  <c r="K217" s="1"/>
  <c r="J218"/>
  <c r="J217" s="1"/>
  <c r="I218"/>
  <c r="I217" s="1"/>
  <c r="H218"/>
  <c r="H217" s="1"/>
  <c r="H439"/>
  <c r="H433"/>
  <c r="I211"/>
  <c r="H211"/>
  <c r="J209"/>
  <c r="I209"/>
  <c r="H209"/>
  <c r="I170"/>
  <c r="I169" s="1"/>
  <c r="J170"/>
  <c r="J169" s="1"/>
  <c r="K170"/>
  <c r="K169" s="1"/>
  <c r="H170"/>
  <c r="H169" s="1"/>
  <c r="W341"/>
  <c r="M342"/>
  <c r="N342"/>
  <c r="O342"/>
  <c r="P342"/>
  <c r="Q342"/>
  <c r="R342"/>
  <c r="S342"/>
  <c r="T342"/>
  <c r="U342"/>
  <c r="V342"/>
  <c r="I55"/>
  <c r="J55"/>
  <c r="K55"/>
  <c r="H55"/>
  <c r="I64"/>
  <c r="J64"/>
  <c r="H64"/>
  <c r="H62" s="1"/>
  <c r="J62"/>
  <c r="I62"/>
  <c r="I70"/>
  <c r="I68" s="1"/>
  <c r="J70"/>
  <c r="H70"/>
  <c r="H68" s="1"/>
  <c r="J68"/>
  <c r="I75"/>
  <c r="I73" s="1"/>
  <c r="J75"/>
  <c r="J73" s="1"/>
  <c r="H75"/>
  <c r="H73" s="1"/>
  <c r="I87"/>
  <c r="J87"/>
  <c r="I85"/>
  <c r="J85"/>
  <c r="H87"/>
  <c r="H85" s="1"/>
  <c r="I93"/>
  <c r="I91" s="1"/>
  <c r="J93"/>
  <c r="J91" s="1"/>
  <c r="H93"/>
  <c r="H91" s="1"/>
  <c r="I105"/>
  <c r="I103" s="1"/>
  <c r="J105"/>
  <c r="J103" s="1"/>
  <c r="H105"/>
  <c r="H103" s="1"/>
  <c r="I110"/>
  <c r="I108" s="1"/>
  <c r="J110"/>
  <c r="H110"/>
  <c r="H108" s="1"/>
  <c r="J108"/>
  <c r="H115"/>
  <c r="H113" s="1"/>
  <c r="I119"/>
  <c r="J119"/>
  <c r="K119"/>
  <c r="L119"/>
  <c r="M119"/>
  <c r="N119"/>
  <c r="O119"/>
  <c r="P119"/>
  <c r="I121"/>
  <c r="J121"/>
  <c r="K121"/>
  <c r="L121"/>
  <c r="M121"/>
  <c r="N121"/>
  <c r="O121"/>
  <c r="P121"/>
  <c r="H121"/>
  <c r="H119"/>
  <c r="I128"/>
  <c r="J128"/>
  <c r="I126"/>
  <c r="I125" s="1"/>
  <c r="J126"/>
  <c r="J125" s="1"/>
  <c r="K126"/>
  <c r="K125" s="1"/>
  <c r="L126"/>
  <c r="L125" s="1"/>
  <c r="M126"/>
  <c r="M125" s="1"/>
  <c r="N126"/>
  <c r="N125" s="1"/>
  <c r="O126"/>
  <c r="O125" s="1"/>
  <c r="H126"/>
  <c r="H128"/>
  <c r="L132"/>
  <c r="L131" s="1"/>
  <c r="M132"/>
  <c r="M131" s="1"/>
  <c r="N132"/>
  <c r="N131" s="1"/>
  <c r="O132"/>
  <c r="O131" s="1"/>
  <c r="K132"/>
  <c r="K131" s="1"/>
  <c r="I134"/>
  <c r="I131" s="1"/>
  <c r="J134"/>
  <c r="J131" s="1"/>
  <c r="H134"/>
  <c r="H132"/>
  <c r="I196"/>
  <c r="I195" s="1"/>
  <c r="J196"/>
  <c r="J195" s="1"/>
  <c r="H196"/>
  <c r="H195" s="1"/>
  <c r="I189"/>
  <c r="J189"/>
  <c r="K189"/>
  <c r="L189"/>
  <c r="I192"/>
  <c r="J192"/>
  <c r="K192"/>
  <c r="L192"/>
  <c r="H192"/>
  <c r="H189"/>
  <c r="H184"/>
  <c r="I180"/>
  <c r="I179" s="1"/>
  <c r="J180"/>
  <c r="J179" s="1"/>
  <c r="H180"/>
  <c r="I175"/>
  <c r="J175"/>
  <c r="J174" s="1"/>
  <c r="K175"/>
  <c r="K174" s="1"/>
  <c r="I177"/>
  <c r="H177"/>
  <c r="H175"/>
  <c r="I166"/>
  <c r="I164" s="1"/>
  <c r="J166"/>
  <c r="J164" s="1"/>
  <c r="K166"/>
  <c r="L166"/>
  <c r="L164" s="1"/>
  <c r="H166"/>
  <c r="H164" s="1"/>
  <c r="K164"/>
  <c r="I160"/>
  <c r="I159" s="1"/>
  <c r="J160"/>
  <c r="J159" s="1"/>
  <c r="H160"/>
  <c r="H159" s="1"/>
  <c r="I155"/>
  <c r="I154" s="1"/>
  <c r="J155"/>
  <c r="J154" s="1"/>
  <c r="H155"/>
  <c r="H154" s="1"/>
  <c r="I143"/>
  <c r="H143"/>
  <c r="I139"/>
  <c r="I138" s="1"/>
  <c r="J139"/>
  <c r="J138" s="1"/>
  <c r="H139"/>
  <c r="I148"/>
  <c r="I147" s="1"/>
  <c r="J148"/>
  <c r="J147" s="1"/>
  <c r="K148"/>
  <c r="K147" s="1"/>
  <c r="L148"/>
  <c r="L147" s="1"/>
  <c r="H148"/>
  <c r="H151"/>
  <c r="H131" l="1"/>
  <c r="I208"/>
  <c r="J208"/>
  <c r="H174"/>
  <c r="H208"/>
  <c r="H188"/>
  <c r="O118"/>
  <c r="M118"/>
  <c r="K118"/>
  <c r="I118"/>
  <c r="H147"/>
  <c r="H125"/>
  <c r="H118"/>
  <c r="P118"/>
  <c r="N118"/>
  <c r="L118"/>
  <c r="J118"/>
  <c r="I174"/>
  <c r="J188"/>
  <c r="H179"/>
  <c r="K188"/>
  <c r="I188"/>
  <c r="L188"/>
  <c r="H138"/>
  <c r="I214"/>
  <c r="I213" s="1"/>
  <c r="J214"/>
  <c r="J213" s="1"/>
  <c r="K214"/>
  <c r="L214"/>
  <c r="H214"/>
  <c r="H213" s="1"/>
  <c r="I230"/>
  <c r="J230"/>
  <c r="K230"/>
  <c r="L230"/>
  <c r="H230"/>
  <c r="I233"/>
  <c r="J233"/>
  <c r="K233"/>
  <c r="L233"/>
  <c r="H233"/>
  <c r="I251"/>
  <c r="J251"/>
  <c r="K251"/>
  <c r="L251"/>
  <c r="I249"/>
  <c r="I248" s="1"/>
  <c r="J249"/>
  <c r="J248" s="1"/>
  <c r="K249"/>
  <c r="K248" s="1"/>
  <c r="L249"/>
  <c r="L248" s="1"/>
  <c r="H249"/>
  <c r="H251"/>
  <c r="I265"/>
  <c r="I264" s="1"/>
  <c r="J265"/>
  <c r="J264" s="1"/>
  <c r="H265"/>
  <c r="H264" s="1"/>
  <c r="I270"/>
  <c r="I268" s="1"/>
  <c r="J270"/>
  <c r="J268" s="1"/>
  <c r="K270"/>
  <c r="K268" s="1"/>
  <c r="L270"/>
  <c r="L268" s="1"/>
  <c r="M270"/>
  <c r="M207" s="1"/>
  <c r="N270"/>
  <c r="N207" s="1"/>
  <c r="O270"/>
  <c r="O207" s="1"/>
  <c r="H270"/>
  <c r="H268" s="1"/>
  <c r="I278"/>
  <c r="I277" s="1"/>
  <c r="J278"/>
  <c r="J277" s="1"/>
  <c r="H278"/>
  <c r="H277"/>
  <c r="I290"/>
  <c r="I289" s="1"/>
  <c r="J290"/>
  <c r="J289" s="1"/>
  <c r="H290"/>
  <c r="H289"/>
  <c r="I294"/>
  <c r="J294"/>
  <c r="K294"/>
  <c r="L294"/>
  <c r="I296"/>
  <c r="J296"/>
  <c r="K296"/>
  <c r="L296"/>
  <c r="H296"/>
  <c r="H294"/>
  <c r="H293" s="1"/>
  <c r="I299"/>
  <c r="I298" s="1"/>
  <c r="J299"/>
  <c r="J298" s="1"/>
  <c r="K299"/>
  <c r="K298" s="1"/>
  <c r="H299"/>
  <c r="H298" s="1"/>
  <c r="I304"/>
  <c r="J304"/>
  <c r="J302" s="1"/>
  <c r="H304"/>
  <c r="H302" s="1"/>
  <c r="I302"/>
  <c r="I307"/>
  <c r="I306" s="1"/>
  <c r="J307"/>
  <c r="J306" s="1"/>
  <c r="H307"/>
  <c r="H306" s="1"/>
  <c r="I311"/>
  <c r="J311"/>
  <c r="K311"/>
  <c r="L311"/>
  <c r="M311"/>
  <c r="N311"/>
  <c r="O311"/>
  <c r="P311"/>
  <c r="Q311"/>
  <c r="R311"/>
  <c r="R206" s="1"/>
  <c r="S311"/>
  <c r="S206" s="1"/>
  <c r="T311"/>
  <c r="T206" s="1"/>
  <c r="U311"/>
  <c r="U206" s="1"/>
  <c r="V311"/>
  <c r="V206" s="1"/>
  <c r="H311"/>
  <c r="H310" s="1"/>
  <c r="I310"/>
  <c r="J310"/>
  <c r="K310"/>
  <c r="L310"/>
  <c r="M310"/>
  <c r="N310"/>
  <c r="O310"/>
  <c r="P310"/>
  <c r="Q310"/>
  <c r="R310"/>
  <c r="S310"/>
  <c r="T310"/>
  <c r="U310"/>
  <c r="V310"/>
  <c r="I328"/>
  <c r="J328"/>
  <c r="J327" s="1"/>
  <c r="K328"/>
  <c r="L328"/>
  <c r="L327" s="1"/>
  <c r="M328"/>
  <c r="N328"/>
  <c r="N327" s="1"/>
  <c r="O328"/>
  <c r="P328"/>
  <c r="P327" s="1"/>
  <c r="Q328"/>
  <c r="H328"/>
  <c r="H327" s="1"/>
  <c r="I324"/>
  <c r="J324"/>
  <c r="K324"/>
  <c r="L324"/>
  <c r="H324"/>
  <c r="I319"/>
  <c r="J319"/>
  <c r="H321"/>
  <c r="H319"/>
  <c r="I318"/>
  <c r="J318"/>
  <c r="H318"/>
  <c r="I323"/>
  <c r="J323"/>
  <c r="K323"/>
  <c r="L323"/>
  <c r="H323"/>
  <c r="I327"/>
  <c r="K327"/>
  <c r="M327"/>
  <c r="O327"/>
  <c r="Q327"/>
  <c r="I332"/>
  <c r="I331" s="1"/>
  <c r="J332"/>
  <c r="J331" s="1"/>
  <c r="K332"/>
  <c r="K331" s="1"/>
  <c r="L332"/>
  <c r="L331" s="1"/>
  <c r="H332"/>
  <c r="H331" s="1"/>
  <c r="I349"/>
  <c r="J349"/>
  <c r="K349"/>
  <c r="H349"/>
  <c r="I348"/>
  <c r="J348"/>
  <c r="K348"/>
  <c r="H348"/>
  <c r="H344"/>
  <c r="I237"/>
  <c r="J237"/>
  <c r="K237"/>
  <c r="L237"/>
  <c r="H237"/>
  <c r="I240"/>
  <c r="J240"/>
  <c r="K240"/>
  <c r="L240"/>
  <c r="H240"/>
  <c r="I354"/>
  <c r="I353" s="1"/>
  <c r="J354"/>
  <c r="J353" s="1"/>
  <c r="H355"/>
  <c r="H354" s="1"/>
  <c r="H353" s="1"/>
  <c r="I358"/>
  <c r="I357" s="1"/>
  <c r="J358"/>
  <c r="J357" s="1"/>
  <c r="K358"/>
  <c r="K357" s="1"/>
  <c r="H359"/>
  <c r="H358" s="1"/>
  <c r="H357" s="1"/>
  <c r="I362"/>
  <c r="I361" s="1"/>
  <c r="J362"/>
  <c r="J361" s="1"/>
  <c r="K362"/>
  <c r="K361" s="1"/>
  <c r="H363"/>
  <c r="I366"/>
  <c r="I365" s="1"/>
  <c r="J366"/>
  <c r="J365" s="1"/>
  <c r="I370"/>
  <c r="I369" s="1"/>
  <c r="J370"/>
  <c r="J369" s="1"/>
  <c r="K370"/>
  <c r="K369" s="1"/>
  <c r="H371"/>
  <c r="I374"/>
  <c r="I373" s="1"/>
  <c r="J374"/>
  <c r="J373" s="1"/>
  <c r="H375"/>
  <c r="I378"/>
  <c r="I377" s="1"/>
  <c r="J378"/>
  <c r="J377" s="1"/>
  <c r="K378"/>
  <c r="K377" s="1"/>
  <c r="H379"/>
  <c r="I382"/>
  <c r="I381" s="1"/>
  <c r="J382"/>
  <c r="J381" s="1"/>
  <c r="K382"/>
  <c r="K381" s="1"/>
  <c r="L382"/>
  <c r="H383"/>
  <c r="I386"/>
  <c r="I385" s="1"/>
  <c r="J386"/>
  <c r="H387"/>
  <c r="I390"/>
  <c r="I389" s="1"/>
  <c r="J390"/>
  <c r="J389" s="1"/>
  <c r="K390"/>
  <c r="K389" s="1"/>
  <c r="H391"/>
  <c r="I394"/>
  <c r="I393" s="1"/>
  <c r="J394"/>
  <c r="K394"/>
  <c r="K393" s="1"/>
  <c r="H395"/>
  <c r="I398"/>
  <c r="I397" s="1"/>
  <c r="J398"/>
  <c r="J397" s="1"/>
  <c r="K398"/>
  <c r="K397" s="1"/>
  <c r="H399"/>
  <c r="I402"/>
  <c r="I401" s="1"/>
  <c r="J402"/>
  <c r="H403"/>
  <c r="I41"/>
  <c r="J41"/>
  <c r="K41"/>
  <c r="L41"/>
  <c r="M41"/>
  <c r="N41"/>
  <c r="O41"/>
  <c r="P41"/>
  <c r="Q41"/>
  <c r="H41"/>
  <c r="I40"/>
  <c r="J40"/>
  <c r="K40"/>
  <c r="L40"/>
  <c r="M40"/>
  <c r="N40"/>
  <c r="O40"/>
  <c r="P40"/>
  <c r="Q40"/>
  <c r="H40"/>
  <c r="I29"/>
  <c r="I27" s="1"/>
  <c r="J29"/>
  <c r="H29"/>
  <c r="H27" s="1"/>
  <c r="J27"/>
  <c r="I24"/>
  <c r="I22" s="1"/>
  <c r="J24"/>
  <c r="J22" s="1"/>
  <c r="H24"/>
  <c r="H22" s="1"/>
  <c r="I19"/>
  <c r="J19"/>
  <c r="K19"/>
  <c r="H19"/>
  <c r="I17"/>
  <c r="J17"/>
  <c r="K17"/>
  <c r="H17"/>
  <c r="I14"/>
  <c r="J14"/>
  <c r="K14"/>
  <c r="H14"/>
  <c r="H12" s="1"/>
  <c r="H447" s="1"/>
  <c r="I12"/>
  <c r="I447" s="1"/>
  <c r="J12"/>
  <c r="J447" s="1"/>
  <c r="K12"/>
  <c r="H436"/>
  <c r="H261"/>
  <c r="H434" s="1"/>
  <c r="I260"/>
  <c r="I259" s="1"/>
  <c r="J260"/>
  <c r="H260"/>
  <c r="H259" s="1"/>
  <c r="J259"/>
  <c r="H11" l="1"/>
  <c r="J11"/>
  <c r="I11"/>
  <c r="P206"/>
  <c r="N206"/>
  <c r="Q206"/>
  <c r="O206"/>
  <c r="M206"/>
  <c r="L206"/>
  <c r="O268"/>
  <c r="M268"/>
  <c r="K213"/>
  <c r="H386"/>
  <c r="H385" s="1"/>
  <c r="L381"/>
  <c r="L342"/>
  <c r="N268"/>
  <c r="L213"/>
  <c r="L236"/>
  <c r="J236"/>
  <c r="H236"/>
  <c r="K236"/>
  <c r="I236"/>
  <c r="L229"/>
  <c r="J229"/>
  <c r="H248"/>
  <c r="H229"/>
  <c r="K229"/>
  <c r="I229"/>
  <c r="L293"/>
  <c r="J293"/>
  <c r="K293"/>
  <c r="I293"/>
  <c r="H402"/>
  <c r="H394"/>
  <c r="H401"/>
  <c r="H393"/>
  <c r="J401"/>
  <c r="H398"/>
  <c r="J393"/>
  <c r="H390"/>
  <c r="J385"/>
  <c r="H382"/>
  <c r="H374"/>
  <c r="H366"/>
  <c r="H378"/>
  <c r="H370"/>
  <c r="H362"/>
  <c r="I255"/>
  <c r="I253" s="1"/>
  <c r="J255"/>
  <c r="K255"/>
  <c r="K207" s="1"/>
  <c r="L255"/>
  <c r="L207" s="1"/>
  <c r="H255"/>
  <c r="H253" s="1"/>
  <c r="I57"/>
  <c r="I54" s="1"/>
  <c r="J57"/>
  <c r="J54" s="1"/>
  <c r="K57"/>
  <c r="K54" s="1"/>
  <c r="H57"/>
  <c r="H54" s="1"/>
  <c r="K50"/>
  <c r="K47"/>
  <c r="J47"/>
  <c r="I47"/>
  <c r="H47"/>
  <c r="H50"/>
  <c r="K287"/>
  <c r="K285" s="1"/>
  <c r="J287"/>
  <c r="J285" s="1"/>
  <c r="I287"/>
  <c r="I285" s="1"/>
  <c r="H287"/>
  <c r="H285" s="1"/>
  <c r="H283"/>
  <c r="H281" s="1"/>
  <c r="J283"/>
  <c r="I283"/>
  <c r="J281"/>
  <c r="I281"/>
  <c r="I81"/>
  <c r="I79" s="1"/>
  <c r="J81"/>
  <c r="J79" s="1"/>
  <c r="H81"/>
  <c r="H79" s="1"/>
  <c r="I99"/>
  <c r="I97" s="1"/>
  <c r="J99"/>
  <c r="J97" s="1"/>
  <c r="K99"/>
  <c r="K97" s="1"/>
  <c r="L99"/>
  <c r="L97" s="1"/>
  <c r="H99"/>
  <c r="H97" s="1"/>
  <c r="H46" l="1"/>
  <c r="H342"/>
  <c r="K46"/>
  <c r="L253"/>
  <c r="J253"/>
  <c r="K253"/>
  <c r="H369"/>
  <c r="H365"/>
  <c r="H381"/>
  <c r="H389"/>
  <c r="H397"/>
  <c r="H361"/>
  <c r="H377"/>
  <c r="H373"/>
  <c r="H244"/>
  <c r="H246"/>
  <c r="I37"/>
  <c r="H33"/>
  <c r="H37"/>
  <c r="H316"/>
  <c r="H314" s="1"/>
  <c r="H32" l="1"/>
  <c r="H243"/>
  <c r="H338" l="1"/>
  <c r="H207" s="1"/>
  <c r="H274"/>
  <c r="H206" s="1"/>
  <c r="H336" l="1"/>
  <c r="H273"/>
  <c r="H9"/>
  <c r="H441"/>
  <c r="H431" s="1"/>
  <c r="H7"/>
  <c r="H343"/>
  <c r="H450" s="1"/>
  <c r="H407"/>
  <c r="H406" s="1"/>
  <c r="H444" s="1"/>
  <c r="H449" l="1"/>
  <c r="H341"/>
  <c r="H6"/>
  <c r="H5" s="1"/>
  <c r="H430"/>
  <c r="H437"/>
  <c r="H205"/>
  <c r="H428"/>
  <c r="H432"/>
  <c r="H429"/>
  <c r="H448" l="1"/>
  <c r="H427"/>
  <c r="H443"/>
  <c r="H442"/>
  <c r="I33" l="1"/>
  <c r="J33"/>
  <c r="J32" l="1"/>
  <c r="I32"/>
  <c r="K115"/>
  <c r="K113" s="1"/>
  <c r="J115"/>
  <c r="J113" s="1"/>
  <c r="I115"/>
  <c r="I113" s="1"/>
  <c r="W68"/>
  <c r="W73" l="1"/>
  <c r="R9" l="1"/>
  <c r="S9"/>
  <c r="T9"/>
  <c r="U9"/>
  <c r="V9"/>
  <c r="U407"/>
  <c r="U406" s="1"/>
  <c r="V407"/>
  <c r="V406" s="1"/>
  <c r="K424"/>
  <c r="K423" s="1"/>
  <c r="J424"/>
  <c r="J423" s="1"/>
  <c r="I424"/>
  <c r="I423" s="1"/>
  <c r="W46"/>
  <c r="V444" l="1"/>
  <c r="V443"/>
  <c r="U444"/>
  <c r="U443"/>
  <c r="I343"/>
  <c r="J343"/>
  <c r="K343"/>
  <c r="L343"/>
  <c r="M343"/>
  <c r="N343"/>
  <c r="O343"/>
  <c r="P343"/>
  <c r="Q343"/>
  <c r="R343"/>
  <c r="S343"/>
  <c r="T343"/>
  <c r="U343"/>
  <c r="V343"/>
  <c r="W273"/>
  <c r="W205" s="1"/>
  <c r="V341" l="1"/>
  <c r="V442" s="1"/>
  <c r="T341"/>
  <c r="R341"/>
  <c r="P341"/>
  <c r="N341"/>
  <c r="L341"/>
  <c r="U341"/>
  <c r="U442" s="1"/>
  <c r="S341"/>
  <c r="Q341"/>
  <c r="O341"/>
  <c r="M341"/>
  <c r="J50"/>
  <c r="J46" l="1"/>
  <c r="L202"/>
  <c r="M202"/>
  <c r="N202"/>
  <c r="O202"/>
  <c r="P202"/>
  <c r="Q202"/>
  <c r="R202"/>
  <c r="S202"/>
  <c r="T202"/>
  <c r="U202"/>
  <c r="U449" s="1"/>
  <c r="V202"/>
  <c r="V449" s="1"/>
  <c r="I203"/>
  <c r="J203"/>
  <c r="K203"/>
  <c r="L203"/>
  <c r="M203"/>
  <c r="N203"/>
  <c r="O203"/>
  <c r="P203"/>
  <c r="Q203"/>
  <c r="Q450" s="1"/>
  <c r="R203"/>
  <c r="R450" s="1"/>
  <c r="S203"/>
  <c r="S450" s="1"/>
  <c r="T203"/>
  <c r="T450" s="1"/>
  <c r="U203"/>
  <c r="U450" s="1"/>
  <c r="V203"/>
  <c r="V450" s="1"/>
  <c r="K345"/>
  <c r="K342" s="1"/>
  <c r="J345"/>
  <c r="J342" s="1"/>
  <c r="I345"/>
  <c r="I342" s="1"/>
  <c r="K344" l="1"/>
  <c r="K341"/>
  <c r="I344"/>
  <c r="I341"/>
  <c r="J344"/>
  <c r="J341"/>
  <c r="V201"/>
  <c r="T201"/>
  <c r="R201"/>
  <c r="P201"/>
  <c r="N201"/>
  <c r="L201"/>
  <c r="J201"/>
  <c r="U201"/>
  <c r="S201"/>
  <c r="Q201"/>
  <c r="O201"/>
  <c r="M201"/>
  <c r="K201"/>
  <c r="I201"/>
  <c r="W125" l="1"/>
  <c r="Q7" l="1"/>
  <c r="R7"/>
  <c r="S7"/>
  <c r="T7"/>
  <c r="U7"/>
  <c r="V7"/>
  <c r="M421" l="1"/>
  <c r="M420" s="1"/>
  <c r="L421"/>
  <c r="L420" s="1"/>
  <c r="K421"/>
  <c r="K420" s="1"/>
  <c r="J421"/>
  <c r="J420" s="1"/>
  <c r="I421"/>
  <c r="I420" s="1"/>
  <c r="J418"/>
  <c r="J417" s="1"/>
  <c r="I418"/>
  <c r="I417" s="1"/>
  <c r="T415"/>
  <c r="T407" s="1"/>
  <c r="S415"/>
  <c r="S414" s="1"/>
  <c r="R415"/>
  <c r="R414" s="1"/>
  <c r="Q415"/>
  <c r="P415"/>
  <c r="P414" s="1"/>
  <c r="O415"/>
  <c r="O414" s="1"/>
  <c r="N415"/>
  <c r="N414" s="1"/>
  <c r="M415"/>
  <c r="M414" s="1"/>
  <c r="L415"/>
  <c r="L414" s="1"/>
  <c r="K415"/>
  <c r="K414" s="1"/>
  <c r="J415"/>
  <c r="J414" s="1"/>
  <c r="I415"/>
  <c r="I414" s="1"/>
  <c r="T414"/>
  <c r="Q414"/>
  <c r="K412"/>
  <c r="K411" s="1"/>
  <c r="J412"/>
  <c r="J411" s="1"/>
  <c r="I412"/>
  <c r="I411" s="1"/>
  <c r="S409"/>
  <c r="R409"/>
  <c r="Q409"/>
  <c r="P409"/>
  <c r="O409"/>
  <c r="N409"/>
  <c r="M409"/>
  <c r="L409"/>
  <c r="K409"/>
  <c r="J409"/>
  <c r="I409"/>
  <c r="W406"/>
  <c r="W442" s="1"/>
  <c r="J338"/>
  <c r="J336" s="1"/>
  <c r="I338"/>
  <c r="J316"/>
  <c r="J207" s="1"/>
  <c r="I316"/>
  <c r="I314" s="1"/>
  <c r="J274"/>
  <c r="J273" s="1"/>
  <c r="I274"/>
  <c r="P450"/>
  <c r="O450"/>
  <c r="N450"/>
  <c r="M450"/>
  <c r="L450"/>
  <c r="I50"/>
  <c r="I246"/>
  <c r="I207" s="1"/>
  <c r="K244"/>
  <c r="K206" s="1"/>
  <c r="J244"/>
  <c r="J206" s="1"/>
  <c r="I244"/>
  <c r="I206" s="1"/>
  <c r="K450"/>
  <c r="J450"/>
  <c r="W5"/>
  <c r="W448" l="1"/>
  <c r="T406"/>
  <c r="T443" s="1"/>
  <c r="T449"/>
  <c r="J314"/>
  <c r="P9"/>
  <c r="I450"/>
  <c r="J9"/>
  <c r="T444"/>
  <c r="T442"/>
  <c r="I336"/>
  <c r="I273"/>
  <c r="K9"/>
  <c r="M205"/>
  <c r="O205"/>
  <c r="Q205"/>
  <c r="S205"/>
  <c r="U205"/>
  <c r="K7"/>
  <c r="N205"/>
  <c r="P205"/>
  <c r="R205"/>
  <c r="T205"/>
  <c r="V205"/>
  <c r="M9"/>
  <c r="O9"/>
  <c r="Q9"/>
  <c r="N9"/>
  <c r="K205"/>
  <c r="J408"/>
  <c r="J407"/>
  <c r="J406" s="1"/>
  <c r="P408"/>
  <c r="P407"/>
  <c r="L408"/>
  <c r="L407"/>
  <c r="N408"/>
  <c r="N407"/>
  <c r="R408"/>
  <c r="R407"/>
  <c r="I408"/>
  <c r="I407"/>
  <c r="I406" s="1"/>
  <c r="K408"/>
  <c r="K407"/>
  <c r="K406" s="1"/>
  <c r="M408"/>
  <c r="M407"/>
  <c r="O408"/>
  <c r="O407"/>
  <c r="Q408"/>
  <c r="Q407"/>
  <c r="S408"/>
  <c r="S407"/>
  <c r="I46"/>
  <c r="V6"/>
  <c r="V5" s="1"/>
  <c r="V448" s="1"/>
  <c r="M7"/>
  <c r="O7"/>
  <c r="L7"/>
  <c r="N7"/>
  <c r="P7"/>
  <c r="P6"/>
  <c r="R6"/>
  <c r="R5" s="1"/>
  <c r="T6"/>
  <c r="T5" s="1"/>
  <c r="T448" s="1"/>
  <c r="K243"/>
  <c r="S6"/>
  <c r="S5" s="1"/>
  <c r="U6"/>
  <c r="U5" s="1"/>
  <c r="U448" s="1"/>
  <c r="I243"/>
  <c r="J243"/>
  <c r="W427"/>
  <c r="I449" l="1"/>
  <c r="S406"/>
  <c r="S448" s="1"/>
  <c r="S449"/>
  <c r="Q406"/>
  <c r="Q449"/>
  <c r="O406"/>
  <c r="O449"/>
  <c r="M406"/>
  <c r="M449"/>
  <c r="R406"/>
  <c r="R448" s="1"/>
  <c r="R449"/>
  <c r="N406"/>
  <c r="N449"/>
  <c r="L406"/>
  <c r="L449"/>
  <c r="P406"/>
  <c r="P449"/>
  <c r="K449"/>
  <c r="J449"/>
  <c r="J205"/>
  <c r="S444"/>
  <c r="S443"/>
  <c r="S442"/>
  <c r="Q444"/>
  <c r="Q443"/>
  <c r="Q442"/>
  <c r="O444"/>
  <c r="O443"/>
  <c r="O442"/>
  <c r="M444"/>
  <c r="M443"/>
  <c r="M442"/>
  <c r="K444"/>
  <c r="K443"/>
  <c r="K442"/>
  <c r="I444"/>
  <c r="I443"/>
  <c r="I442"/>
  <c r="R444"/>
  <c r="R443"/>
  <c r="R442"/>
  <c r="N444"/>
  <c r="N443"/>
  <c r="N442"/>
  <c r="L444"/>
  <c r="L443"/>
  <c r="L442"/>
  <c r="P444"/>
  <c r="P443"/>
  <c r="P442"/>
  <c r="J444"/>
  <c r="J443"/>
  <c r="J442"/>
  <c r="I9"/>
  <c r="L205"/>
  <c r="L6"/>
  <c r="L5" s="1"/>
  <c r="L448" s="1"/>
  <c r="L9"/>
  <c r="I205"/>
  <c r="I7"/>
  <c r="J7"/>
  <c r="J6"/>
  <c r="I6"/>
  <c r="P5"/>
  <c r="P448" s="1"/>
  <c r="Q6"/>
  <c r="Q5" s="1"/>
  <c r="Q448" s="1"/>
  <c r="O6"/>
  <c r="O5" s="1"/>
  <c r="O448" s="1"/>
  <c r="M6"/>
  <c r="M5" s="1"/>
  <c r="M448" s="1"/>
  <c r="K6"/>
  <c r="K5" s="1"/>
  <c r="K448" s="1"/>
  <c r="N6"/>
  <c r="N5" s="1"/>
  <c r="N448" s="1"/>
  <c r="I5" l="1"/>
  <c r="I448" s="1"/>
  <c r="J5"/>
  <c r="J448" s="1"/>
</calcChain>
</file>

<file path=xl/sharedStrings.xml><?xml version="1.0" encoding="utf-8"?>
<sst xmlns="http://schemas.openxmlformats.org/spreadsheetml/2006/main" count="772" uniqueCount="266">
  <si>
    <t>Lp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</si>
  <si>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</si>
  <si>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</si>
  <si>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</si>
  <si>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</si>
  <si>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</si>
  <si>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 - prywatnego; (razem)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</si>
  <si>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</si>
  <si>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rok;</t>
  </si>
  <si>
    <t>3) gwarancje i poręczenia udzielane przez jednostki samorządu terytorialnego (razem)</t>
  </si>
  <si>
    <t>a) programy, projekty lub zadania związane z programami realizowanymi z udziałem środków, o których mowa w art. 5 ust. 1 pkt 2 i 3, (razem)</t>
  </si>
  <si>
    <t xml:space="preserve"> - wydatki majątkowe, z tego</t>
  </si>
  <si>
    <t xml:space="preserve"> - wydatki bieżące, z tego</t>
  </si>
  <si>
    <t xml:space="preserve">Wojewódzki Urząd Pracy </t>
  </si>
  <si>
    <t>Zimowe utrzymanie dróg Zimowe utrzymanie dróg</t>
  </si>
  <si>
    <t>Regionalny Ośrodek Polityki Społecznej w Rzeszowie, ul. Hetmańska 120</t>
  </si>
  <si>
    <t xml:space="preserve">Szpital  Wojewódzki Nr 2 im. Św. Jadwigi Królowej w Rzeszowie </t>
  </si>
  <si>
    <t>Wojewódzki Szpital im. Św. Ojca Pio w Przemyślu</t>
  </si>
  <si>
    <t>Wojewódzki Szpital im. Zofii z Zamoyskich Tarnowskiej w Tarnobrzegu</t>
  </si>
  <si>
    <t>Wojewódzki Szpital Podkarpacki im. Jana Pawła II w Krośnie</t>
  </si>
  <si>
    <t>Szpital Wojewódzki Nr 2 im. Św. Jadwigi Królowej w Rzeszowie</t>
  </si>
  <si>
    <t>Wojewódzki Urząd Pracy w Rzeszowie</t>
  </si>
  <si>
    <t>Szkolenie i specjalistyczne doradztwo dla kadr instytucji pomocy społecznej działających na terenie województwa podkarpackiego powiązane z potrzebami oraz specyfiką realizowanych zadań.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Operacyjny Kapitał Ludzki 2007-2013 WND-PO KL.07.01.03-18-001/09</t>
  </si>
  <si>
    <t>Budżet Unii Europejskiej</t>
  </si>
  <si>
    <t>Budżet Państwa</t>
  </si>
  <si>
    <t>Budżet Woj. Podkarpackiego</t>
  </si>
  <si>
    <t>Inne źródła</t>
  </si>
  <si>
    <t>2008 - 2014</t>
  </si>
  <si>
    <t>2010 - 2016</t>
  </si>
  <si>
    <t>2010 - 2013</t>
  </si>
  <si>
    <t>2008 - 2023</t>
  </si>
  <si>
    <t>2007 - 2022</t>
  </si>
  <si>
    <t>2011 - 2015</t>
  </si>
  <si>
    <t>2011 - 2020</t>
  </si>
  <si>
    <t>2011 - 2013</t>
  </si>
  <si>
    <t>2008 - 2025</t>
  </si>
  <si>
    <t>2011 - 2014</t>
  </si>
  <si>
    <t>2010 - 2015</t>
  </si>
  <si>
    <t>2009 - 2015</t>
  </si>
  <si>
    <t>2009 - 2013</t>
  </si>
  <si>
    <t>2008 - 2013</t>
  </si>
  <si>
    <t>2010 - 2019</t>
  </si>
  <si>
    <t>2010 - 2020</t>
  </si>
  <si>
    <t>2006 - 2014</t>
  </si>
  <si>
    <t xml:space="preserve"> Ochrona przeciwpowodziowa aglomeracji Rzeszów Program Operacyjny Infratsruktura i Środowisko 2007 - 2013 </t>
  </si>
  <si>
    <t>Ochrona przed powodzią aglomeracji Rzeszów</t>
  </si>
  <si>
    <t xml:space="preserve"> Ochrona przeciwpowodziowa terenów położonych w zlewni rzeki Wisłoki Program Operacyjny Infratsruktura i Środowisko 2007 - 2013</t>
  </si>
  <si>
    <t>Ochrona przed powodzią w zlewni Wisłoki, w tym budowa zbiorników retencyjnych Kąty-Myscowa oraz Dukla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</si>
  <si>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</si>
  <si>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Pomoc techniczna realizowana w ramach Programu Rozwoju Obszarów Wiejskich  na lata 2007 - 2013.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</si>
  <si>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</si>
  <si>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 xml:space="preserve">Pomoc techniczna realizowana w ramach Programu Operacyjnego „Zrównoważony rozwój sektora rybołówstwa i nadbrzeżnych obszarów rybackich 2007-2013" </t>
  </si>
  <si>
    <t>RPO WP na lata 2007-2013 - Oś I ÷ VII  - dotacje dla beneficjentów programu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</si>
  <si>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</si>
  <si>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Program Operacyjny Kapitał Ludzki, Priorytety VI-IX - dotacje dla beneficjentów programu</t>
  </si>
  <si>
    <t xml:space="preserve">Program Operacyjny Kapitał Ludzki, Priorytety VI-IX </t>
  </si>
  <si>
    <t>Utworzenie Centrum Obsługi Inwestorów i Eksporterów w Województwie Podkarpackim</t>
  </si>
  <si>
    <t xml:space="preserve">Remonty cząstkowe nawierzchni dóg wojewódzkich </t>
  </si>
  <si>
    <t>Cele "Infrastruktura techniczna i informatyczna"  Poprawa dostępności i jakości infrastruktury transportowej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</si>
  <si>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</si>
  <si>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Nazwa przedsięwzięcia</t>
  </si>
  <si>
    <t>Cel przedsięwzięcia</t>
  </si>
  <si>
    <t xml:space="preserve"> Cele "Infrastruktura techniczna i informatyczna"  Poprawa dostępności i jakości infrastruktury transportowe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</si>
  <si>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</si>
  <si>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transportowej</t>
  </si>
  <si>
    <t xml:space="preserve">Rozbudowa dr. woj. Nr 858 Zarzecze - Biłgoraj - Zwierzyniec - Szczebrzeszyn odc. Zarzecze - Granica Województwa </t>
  </si>
  <si>
    <t>Rozbudowa dr. woj. Nr 985 Nagnajów - Baranów Sandomierski - Mielec - Dębica na odc. Mielec - Dębica etap II</t>
  </si>
  <si>
    <t xml:space="preserve">Rozbudowa dr. woj. Nr 877 Naklik - Leżajsk - Łańcut - Dylągówka - Szklary odc. Granica Województwa - Leżajsk </t>
  </si>
  <si>
    <t xml:space="preserve">Rozbudowa dr. woj. Nr  880 Jarosław - Pruchnik </t>
  </si>
  <si>
    <t xml:space="preserve"> Rozbudowa dr. woj. Nr 892 Zagórz - Komańcza i dr. woj. Nr 897 Tylawa - Komańcza - Radoszyce - Cisna - Ustrzyki Górne - Wołosate Gr. Państwa odc. Komańcza - Radoszyce </t>
  </si>
  <si>
    <t>Stworzenie dogodnych powiązań komunikacyjnych województw Polski Wschodniej</t>
  </si>
  <si>
    <t xml:space="preserve">Likwidacja barier rozwojowych - most na Wiśle z rozbudową drogi wojewódzkiej Nr 764 oraz połączeniem z drogą wojewódzką Nr 875 </t>
  </si>
  <si>
    <t>Zbudowanie w województwie podkarpackim nowoczesnej infrastruktury publicznej bazującej na technologiach informatycznych</t>
  </si>
  <si>
    <t xml:space="preserve">Sieć Szerokopasmowa Polski Wschodniej - Województwo Podkarpackie 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</si>
  <si>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</si>
  <si>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</si>
  <si>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</si>
  <si>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</si>
  <si>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 xml:space="preserve">Projekt systemowy pt. „Wzmocnienie instytucjonalnego systemu wdrażania Regionalnej Strategii Innowacji w latach 2007-2013 w województwie podkarpackim” </t>
  </si>
  <si>
    <t>Wzmocnienie instytucjonalnego systemu wdrażania Regionalnej Strategii Innowacji w latach 2007-2013 w województwie</t>
  </si>
  <si>
    <t>Zapewnienie prawidłowej obsługi wdrażania RPO WP</t>
  </si>
  <si>
    <t xml:space="preserve">Projekty pomocy technicznej - RPO WP </t>
  </si>
  <si>
    <t>Realizacja zadania polegająca na prowadzeniu Głównego Punktu Informacyjnego przy Urzędzie Marszałkowskim Województwa Podkarpackiego oraz koordynacja, promocja, monitoring, kontrola oraz ocena działanlości sieci Lokalnych Punktów Informacyjnych -Program Operacyjny Pomoc Techniczna</t>
  </si>
  <si>
    <t xml:space="preserve">System Informacji o Funduszach Europejskich- Program Operacyjny Pomoc Techniczna </t>
  </si>
  <si>
    <t>Stworzenie szans na lapsze planowanie polityk i strategii rozwiązywania problemów alkoholowych</t>
  </si>
  <si>
    <t xml:space="preserve">Objęcie akcji zwykłych imiennych Rzeszowskiej Agencji Rozwoju Regionalnego S.A. w Rzeszowie przez Województwo Podkarpackie </t>
  </si>
  <si>
    <t>Rozwój konkurencyjnej gospodarki opartej na wiedzy oraz poprawa atrakcyjności inwestycyjnej województwa podkarpackiego w oparciu o idee innowacyjności poprzez wzmocnienie i wykorzystanie regionalnego potencjału naukowo-badawczego oraz infrastrukturalnego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</si>
  <si>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</si>
  <si>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</si>
  <si>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 xml:space="preserve">Wydatki Regionalnego Punktu Kontaktowego EWT ** </t>
  </si>
  <si>
    <t>Wspołpraca transgraniczna: Polska-Ukraina-Białoruś oraz Polska-Republika Słowacka</t>
  </si>
  <si>
    <t xml:space="preserve">Poręczenie kredytu długoterminowego zaciągniętego przez  Wojewódzki Szpital Podkarpacki im.  Jana Pawła II w Krośnie  w Dexia Kommunalkredit Bank S.A. z siedzibą w Warszawie. zgodnie z Uchwałą Nr XII/191/07 Sejmiku Województwa Podkarpackiego z dnia 1 października 2007 r. </t>
  </si>
  <si>
    <t xml:space="preserve">Poręczenie kredytu długoterminowego zaciągniętego przez Szpital  Wojewódzki Nr 2 im. Św. Jadwigi Królowej w Rzeszowie w Dexia Kommunalkredit Bank S.A. z siedzibą w Warszawie zgodnie z Uchwałą Nr 101/1681/08 Zarządu Województwa Podkarpackiego z dnia 19 marca 2008 r. </t>
  </si>
  <si>
    <t>Poręczenie kredytu długoterminowego w kwocie 8.000.000 zł (9.755.170 zł z odsetkami).</t>
  </si>
  <si>
    <t xml:space="preserve">Poręczenie kredytu długoterminowego w kwocie 25.000.000 zł (35.924.535 zł z odsetkami) </t>
  </si>
  <si>
    <t xml:space="preserve">Poręczenie kredytu długoterminowego zaciągniętego przez Wojewódzki Szpital im. Św. Ojca Pio w Przemyślu  w Nordea Bank Polska S.A. z siedzibą w Gdyni zgodnie z Uchwałą Nr 105/1822/08 Zarządu Województwa Podkarpackiego z dnia 16 kwietnia 2008 r. </t>
  </si>
  <si>
    <t xml:space="preserve">Poręczenie kredytu długoterminowego zaciągniętego przez Wojewódzki Szpital im. Zofii z Zamoyskich Tarnowskiej w Tarnobrzegu  w Nordea Bank Polska S.A. z siedzibą w Gdyni zgodnie z Uchwałą Nr 309/6322/10 Zarządu Województwa Podkarpackiego z dnia 31 sierpnia 2010 r. </t>
  </si>
  <si>
    <t xml:space="preserve">Poręczenie kredytu długoterminowego w kwocie 3.000.000 zł (3.232.525 zł z odsetkami). </t>
  </si>
  <si>
    <t>Poręczenie kredytu długoterminowego w kwocie 12.000.000 zł (14.543.603 zł z odsetkami).</t>
  </si>
  <si>
    <t xml:space="preserve">Poręczenie kredytu długoterminowego zaciągniętego przez Szpital  Wojewódzki Nr 2 im. Św. Jadwigi Królowej w Rzeszowie w Bank Polska Kasa Opieki S.A. z siedzibą w Warszawie zgodnie z Uchwałą Nr 309/6323/10 Zarządu Województwa Podkarpackiego z dnia 31 sierpnia 2010 r. </t>
  </si>
  <si>
    <t xml:space="preserve">Progam wspierania edukacji uzdolnionej młodzieży "Nie zagubić talentu" - stypendia. </t>
  </si>
  <si>
    <t>Wspieranie edukacji młodzieży z województwa podkarpackiego</t>
  </si>
  <si>
    <t>Wsparcie doktorantów z województwa podkarpackiego</t>
  </si>
  <si>
    <t>Modernizacja i doposażenie Szpitala Wojewódzkiego Nr 2 w Rzeszowie na potrzeby funkcjonowania centrum urazowego</t>
  </si>
  <si>
    <t xml:space="preserve"> Zrealizowanie wymogów rozporządzenia Ministra Zdrowia z dnia 10.11.2006r.</t>
  </si>
  <si>
    <t xml:space="preserve">Wojewódzki Program Profilaktyki i Rozwiązywania Problemów Alkoholowych na lata 2007-2013 </t>
  </si>
  <si>
    <t>Przeciwdziałanie alkoholizmowi na terenie województwa podkarpackiego</t>
  </si>
  <si>
    <t xml:space="preserve">Wojewódzki Program Pomocy Społecznej </t>
  </si>
  <si>
    <t>Łagodzenie skutków ubóstwa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</si>
  <si>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</si>
  <si>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</si>
  <si>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 xml:space="preserve">Wojewódzki Program Na Rzecz Wyrównywania Szans Os. Niepełn. i Przeciwdz. Ich Wykluczeniu Społ. Na lata 2008-2020 </t>
  </si>
  <si>
    <t>Wyrównywanie szans osób niepełnosprawnych</t>
  </si>
  <si>
    <t xml:space="preserve">Program Operacyjny Kapitał Ludzki - Pomoc Techniczna </t>
  </si>
  <si>
    <t>Zapewnienie prawidłowej obsługi wdrażania POKL</t>
  </si>
  <si>
    <t>Szkolenie i specjalistyczne doradztwo dla kadr instytucji pomocy społecznej działających na terenie województwa podkarpackiego</t>
  </si>
  <si>
    <t xml:space="preserve">Muzeum Polaków ratujących Żydów na Podkarpaciu im. Rodziny Ulmów w Markowej </t>
  </si>
  <si>
    <t>Muzeum Polaków ratujących Żydów na Podkarpaciu im. Rodziny Ulmów w Markowej</t>
  </si>
  <si>
    <t>Jednostka odpowiedzialna lub koordynująca</t>
  </si>
  <si>
    <t>Okres realizacji</t>
  </si>
  <si>
    <t>Klasyfikacja Dział - Rozdział</t>
  </si>
  <si>
    <t>010 - 01008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</si>
  <si>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</si>
  <si>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500 - 50005</t>
  </si>
  <si>
    <t>600 - 60001</t>
  </si>
  <si>
    <t>600 - 60013</t>
  </si>
  <si>
    <t>720 - 72095</t>
  </si>
  <si>
    <t>730 - 73095</t>
  </si>
  <si>
    <t>750 - 75018</t>
  </si>
  <si>
    <t>750 - 75071</t>
  </si>
  <si>
    <t>750 - 75075</t>
  </si>
  <si>
    <t>803 - 80309</t>
  </si>
  <si>
    <t>852 - 85295</t>
  </si>
  <si>
    <t>853 - 85395</t>
  </si>
  <si>
    <t>010 - 01041</t>
  </si>
  <si>
    <t>050 - 05011</t>
  </si>
  <si>
    <t>750 - 75095</t>
  </si>
  <si>
    <t>801 - 80195</t>
  </si>
  <si>
    <t>851 - 85111</t>
  </si>
  <si>
    <t>851 - 85154</t>
  </si>
  <si>
    <t>852 - 85217</t>
  </si>
  <si>
    <t>853 - 85311</t>
  </si>
  <si>
    <t>853 - 85332</t>
  </si>
  <si>
    <t>921 - 92118</t>
  </si>
  <si>
    <t>757 - 75704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</si>
  <si>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</si>
  <si>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</si>
  <si>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</si>
  <si>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Zaprojektowanie i budowa suchego zbiornika przeciwpowodziowego (polderu przepływowego) pn. "Kańczuga" na rzece Mleczka Kańczudzka na terenie gminy Jawornik Polski oraz miasta i gminy Kańczuga</t>
  </si>
  <si>
    <t>Projekt pt. "Strategia doganiania dla województw Polski Wschodniej", realizowany w ramach Programu Operacyjnego Rozwój Polski Wschodniej 2007-2013, priorytet I: Nowoczesna Gospodarka, Działanie 1.4 Promocja i Współpraca, komponent Współpraca, obszar "Tworzenie polityki rozwoju regionalnego"</t>
  </si>
  <si>
    <t>Celem projektu jest zbudowanie trwałej platformy kooperacji między regionami Polski Wschodniej nakierowanej na zbliżenie się na poziomie rozwoju do regionów o wyższym poziomie rozwoju społeczno-gospodarczego UE poprzez wypracowanie strategii doganiania dla województw: podkarpackiego, lubelskiego, świętokrzyskiego, podlaskiego, i warmińsko-mazurskiego</t>
  </si>
  <si>
    <t>750-75095</t>
  </si>
  <si>
    <t>Zabezpieczenie ludności, mienia i gospodarki przed negatywnymi skutkami powodzi i zapewnienie trwałości projektu</t>
  </si>
  <si>
    <t>Utrzymanie sygnalizacji świetlnej na sieci dróg wojewódzkich</t>
  </si>
  <si>
    <t>2012 - 2013</t>
  </si>
  <si>
    <t>2009 - 2018</t>
  </si>
  <si>
    <t xml:space="preserve">Poręczenie kredytu długoterminowego w kwocie 25.000.000 zł (36.773.446 zł) </t>
  </si>
  <si>
    <t>Funkcjonowanie centrum jako ośrodka wspomagającego wdrażanie programów i projektów służących wzrotstowi konkurencyjności i atrakcyjności regionów Polski Wschodniej</t>
  </si>
  <si>
    <t xml:space="preserve">Urząd Marszałkowski Województwa Podkarpackiego </t>
  </si>
  <si>
    <t>2012 - 2018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</si>
  <si>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</si>
  <si>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</si>
  <si>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>801 - 80146</t>
  </si>
  <si>
    <t>Opracowanie bazy gleb województwa podkarpackiego</t>
  </si>
  <si>
    <t>Baza gleb województwa podkarpackiego</t>
  </si>
  <si>
    <t>710 - 71013</t>
  </si>
  <si>
    <t>Inne</t>
  </si>
  <si>
    <t>Dostawy i usługi na rzecz Urzędu Marszałkowskiego Województwa Podkarpackiego</t>
  </si>
  <si>
    <t xml:space="preserve">Zabezpieczenie środków dla zapewnienia ciągłości działania jednostki </t>
  </si>
  <si>
    <t>010 - 01008 010 - 01078</t>
  </si>
  <si>
    <t xml:space="preserve">Obserwatorium Integracji Społecznej - umowa nr CRZL/WRP II/1.16/1/10 do 2013 roku </t>
  </si>
  <si>
    <t>Łączne nakłady finansowe (ujęte w WPF)</t>
  </si>
  <si>
    <t>Poprawa powiązań komunikacyjnych i systemu komunikacji publicznej w województwie</t>
  </si>
  <si>
    <t>Odbudowa mostu na ulicy                             3 Maja w Ropczycach</t>
  </si>
  <si>
    <t>Poręczenie kredytu długoterminowego wraz z odsetkami zaciągniętego przez Wojewódzki Szpital im. Zofii z Zamoyskich Tarnowskiej w Tarnobrzegu  w Nordea Bank Polska S.A. z siedzibą w Gdyni zgodnie z Uchwałą Nr 68/1532/11 Zarządu Województwa Podkarpackiego z dnia 17 sierpnia 2011 r.</t>
  </si>
  <si>
    <t>Poręczenie kredytu długoterminowego w kwocie 2.000.000 zł (2.258.075 zł z odsetkami).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</si>
  <si>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</si>
  <si>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b-gw</t>
  </si>
  <si>
    <t>gw</t>
  </si>
  <si>
    <t>"Zakup pojazdów szynowych na potrzeby kolejowych przewozów osób w województwie podkarpackim", RPO WP na lata 2007-2013, Działanie 2.1 Infrastruktura komunikacyjna Schemat E: Infrastruktura kolejowa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</si>
  <si>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</si>
  <si>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2012 - 2014</t>
  </si>
  <si>
    <t>Dostawy i usługi na rzecz  Podkarpackiego Zarządu Melioracji i Urządzeń Wodnych w Rzeszowie</t>
  </si>
  <si>
    <t>010 - 01006 010 - 01008</t>
  </si>
  <si>
    <t>2012 - 2015</t>
  </si>
  <si>
    <t>150 - 15095</t>
  </si>
  <si>
    <t>Podkarpackie Obserwatorium Rynku Pracy</t>
  </si>
  <si>
    <t>Zwiększenie do końca 2013 r. poziomu wiedzy na temat trendów rozwojowych i sytuacji na rynku pracy wśród decydentów i pracowników podmiotów zajmujących się problematyką rynku pracy. Program Operacyjny Kapitał Ludzki, Poddziałanie 8.1.4</t>
  </si>
  <si>
    <t xml:space="preserve"> </t>
  </si>
  <si>
    <t xml:space="preserve">Podkarpacki Zarząd Melioracji i Urządzeń Wodnych </t>
  </si>
  <si>
    <t xml:space="preserve">Podkarpacki Zarząd Melioracji i Urządzeń Wodnych 
</t>
  </si>
  <si>
    <t xml:space="preserve">Podkarpaci Zarząd Melioracji i Urządzeń Wodnych </t>
  </si>
  <si>
    <t xml:space="preserve">Podkarpacki Zarząd Dróg Wojewódzkich w Rzeszowie </t>
  </si>
  <si>
    <t>Urząd Marszałkowski Województwa Podkarpackiego</t>
  </si>
  <si>
    <t xml:space="preserve">Podkarpackie Centrum Edukacji Nauczycieli w Rzeszowie </t>
  </si>
  <si>
    <t>Podkarpacki Zarząd Melioracji i Urządzeń Wodnych w Rzeszowie</t>
  </si>
  <si>
    <t xml:space="preserve">Wojewódzki Ośrodek Dokumentacji Geodezyjnej i Kartograficznej w Rzeszowie </t>
  </si>
  <si>
    <t xml:space="preserve">Urząd Marszalkowski Województwa Podkarpackiego </t>
  </si>
  <si>
    <t xml:space="preserve">Muzeum-Zamek w Łańcucie </t>
  </si>
  <si>
    <t>150 - 15011  400 - 40001  400 - 40003  400 - 40095 750 - 75095    851 - 85115 921 - 92120 921 - 92195</t>
  </si>
  <si>
    <t xml:space="preserve">150 - 15011     150 - 15013             801 - 80146     801 - 80195            852 - 85218     852 - 85219       852 - 85295       853 - 85395  854 -85415      854 -85495     </t>
  </si>
  <si>
    <t>Projekt pn.Podkarpacki fundusz stypendialny dla doktorantów realizowany w ramach Programu Operacyjnego Kapitał Ludzki Priorytet VIII Regionalne kadry gospodarki działanie 8.2 - Transfer wiedzy , poddziałanie 8.2.2 - Regionalne Strategie Innowacji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</si>
  <si>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</si>
  <si>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Poprawa dostępności i jakości podróżowania</t>
  </si>
  <si>
    <t>Opracowanie koncepcji rozbudowy drogi wojewódzkiej Nr 988 Babica - Warzyce na odc. Babica - Twierdza</t>
  </si>
  <si>
    <t>Opracowanie dokumentacji projektowych i uzyskanie decyzji o zezwoleniu na realizację inwestycji drogowych</t>
  </si>
  <si>
    <t xml:space="preserve">Zakup pojazdów szynowych </t>
  </si>
  <si>
    <t>Zakup pojazdów szynowych na potrzeby kolejowych przewozów pasażerskich - poprawa dostępności i jakości podróżowania</t>
  </si>
  <si>
    <t>Rekompensata należna przewoźnikowi z tytułu wykonywania kolejowych przewozów osób - w ramach użyteczności publicznej</t>
  </si>
  <si>
    <t>Budowa Centrum Wystawienniczo - Kongresowego Województwa Podkarpackiego</t>
  </si>
  <si>
    <t xml:space="preserve">Dostawy i usługi na rzecz Medycznej Szkoły Policealnej im.prof.Rudolfa Weigla w Jaśle </t>
  </si>
  <si>
    <t xml:space="preserve">Medyczna Szkoła Policealna im.prof.Rudolfa Weigla w Jaśle </t>
  </si>
  <si>
    <t>2012-2013</t>
  </si>
  <si>
    <t>801-80130</t>
  </si>
  <si>
    <t xml:space="preserve">Dostawy i usługi na rzecz Medycznej Szkoły Policealnej im.Anny Jenke w Sanoku </t>
  </si>
  <si>
    <t>Medyczna Szkoła Policealna im.Anny Jenke w Sanoku</t>
  </si>
  <si>
    <t>2012-2014</t>
  </si>
  <si>
    <t xml:space="preserve">Dostawy i usługi na rzecz Medycznej Szkoły Policealnej  w Mielcu </t>
  </si>
  <si>
    <t>Medyczna Szkoła Policealna w Mielcu</t>
  </si>
  <si>
    <t xml:space="preserve">Dostawy i usługi na rzecz Medycznej Szkoły Policealnej  w Rzeszowie </t>
  </si>
  <si>
    <t>Medyczna Szkoła Policealna w Rzeszowie</t>
  </si>
  <si>
    <t xml:space="preserve">Dostawy i usługi na rzecz Kolegium Nauczycielskiego im.A.Fredry w Przemyślu </t>
  </si>
  <si>
    <t xml:space="preserve">Kolegium Nauczycielskie im.A.Fredry 
w Przemyślu </t>
  </si>
  <si>
    <t>801-80141</t>
  </si>
  <si>
    <t xml:space="preserve">Dostawy i usługi na rzecz Nauczycielskiego Kolegium Języków Obcych 
 w Nisku </t>
  </si>
  <si>
    <t xml:space="preserve">Nauczycielskie Kolegium Języków Obcych 
 w Nisku </t>
  </si>
  <si>
    <t xml:space="preserve">Dostawy i usługi na rzecz Nauczycielskiego Kolegium Języków Obcych 
 w Przemyślu </t>
  </si>
  <si>
    <t xml:space="preserve">Nauczycielskie Kolegium Języków Obcych 
 w Przemyślu </t>
  </si>
  <si>
    <t xml:space="preserve">Dostawy i usługi na rzecz Nauczycielskiego Kolegium Języków Obcych 
 w Rzeszowie </t>
  </si>
  <si>
    <t xml:space="preserve"> Nauczycielskie Kolegium Języków Obcych 
 w Rzeszowie </t>
  </si>
  <si>
    <t>2012-2015</t>
  </si>
  <si>
    <t xml:space="preserve">Dostawy i usługi na rzecz Nauczycielskiego Kolegium Języków Obcych 
 w Leżajsku </t>
  </si>
  <si>
    <t xml:space="preserve">Nauczycielskie Kolegium Języków Obcych 
 w Leżajsku </t>
  </si>
  <si>
    <t xml:space="preserve">Dostawy i usługi na rzecz Podkarpackiego Centrum Edukacji Nauczycieli  w Rzeszowie </t>
  </si>
  <si>
    <t>Podkarpackie Centrum Edukacji Nauczycieli  
w Rzeszowie</t>
  </si>
  <si>
    <t>801-80146</t>
  </si>
  <si>
    <t xml:space="preserve">Dostawy i usługi na rzecz Pedagogicznej Biblioteki Wojewódzkiej w Krośnie  </t>
  </si>
  <si>
    <t xml:space="preserve">Pedagogiczna Biblioteka Wojewódzka
w Krośnie </t>
  </si>
  <si>
    <t>801-80147</t>
  </si>
  <si>
    <t xml:space="preserve">Dostawy i usługi na rzecz Pedagogicznej Biblioteki Wojewódzkiej im.J.G.Pawlikowskiego w Przemyślu </t>
  </si>
  <si>
    <t xml:space="preserve">Pedagogiczna Biblioteka Wojewódzka im.J.G.Pawlikowskiego w Przemyślu </t>
  </si>
  <si>
    <t>Dostawy i usługi na rzecz  Biblioteki Pedagogicznej w Tarnobrzegu</t>
  </si>
  <si>
    <t>Biblioteka Pedagogicza w Tarnobrzegu</t>
  </si>
  <si>
    <t>801-80130 854-85410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</si>
  <si>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</si>
  <si>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</si>
  <si>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Podkarpackie Biuro Geodezji i Terenów Rolnych w Rzeszowie</t>
  </si>
  <si>
    <t>010 - 01004</t>
  </si>
  <si>
    <t>1b</t>
  </si>
  <si>
    <t>Przebudowa i remont instalacji w budynku biurowym przy ulicy Targowej 1 w Rzeszowie</t>
  </si>
  <si>
    <t>Wyposażenie budynku biurowego w system sygnalizacji pożaru, dźwiękowy system ostrzegawczy, oraz instalację wodociągową przeciwpożarową z hydrantami. Wymiana przewodów elektrycznych na miedziane i wymiana innych urządzeń zabezpieczających</t>
  </si>
  <si>
    <t>prz ogółem</t>
  </si>
  <si>
    <t>b</t>
  </si>
  <si>
    <t>m</t>
  </si>
  <si>
    <t>prz ogołem</t>
  </si>
  <si>
    <t>Utrzymanie urządzeń melioracji wodnych podstawowych</t>
  </si>
  <si>
    <t xml:space="preserve">Zabezpieczenie ludności, mienia i gospodarki przed negatywnymi skutkami powodzi </t>
  </si>
  <si>
    <t>"Budowa prawobrzeżnego wału przeciwpowodziowego na rzece Ropie w km 2+850 - 3+210 o długości 360 m w m. Jasło, woj. podkarpackie''. Zadanie ujęte w ramach zlewni: Ochrona przed powodzią w zlewni Wisłoki, w tym budowa zbiorników retencyjnych Kąty - Myscowa oraz Dukla</t>
  </si>
  <si>
    <t>Przygotowanie dokumentacji i terenu pod inwestycje - teren województwa podkarpackiego. Zadanie ujęte w ramach zlewni: Zabezpieczenie przez zagrożeniem powodziowym doliny Wisły na odcinku od ujścia Wisłoki do ujścia Sanny</t>
  </si>
  <si>
    <t>Opracowanie dokumentacji projektowych m.in.projektów budowlano - wykonawczych oraz innych niezbędnych dokumentacji, wykup nieruchomości gruntowych.</t>
  </si>
  <si>
    <t xml:space="preserve">010 - 01008      010 - 01078      010 - 01095        710 - 71095 </t>
  </si>
  <si>
    <t>010 - 01008      010 - 01078</t>
  </si>
  <si>
    <t>010 - 01008    010 - 01078</t>
  </si>
  <si>
    <t>Załącznik Nr 2 do autoporawki do projektu                                       Uchwały Nr ……/……./                     
Sejmiku Województwa Podkarpackiego
 z dnia…………………………..r.</t>
  </si>
  <si>
    <t xml:space="preserve">Utrzymanie urządzeń  melioracji wodnych podstawowych </t>
  </si>
  <si>
    <t>2002 - 2013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</si>
</sst>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4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1" fillId="0" borderId="0"/>
  </cellStyleXfs>
  <cellXfs count="218">
    <xf numFmtId="0" fontId="0" fillId="0" borderId="0" xfId="0"/>
    <xf numFmtId="3" fontId="0" fillId="0" borderId="0" xfId="0" applyNumberFormat="1"/>
    <xf numFmtId="3" fontId="0" fillId="0" borderId="4" xfId="0" applyNumberFormat="1" applyBorder="1"/>
    <xf numFmtId="3" fontId="3" fillId="0" borderId="4" xfId="1" applyNumberFormat="1" applyFont="1" applyBorder="1" applyAlignment="1">
      <alignment vertical="center"/>
    </xf>
    <xf numFmtId="3" fontId="0" fillId="0" borderId="4" xfId="0" applyNumberFormat="1" applyFont="1" applyBorder="1"/>
    <xf numFmtId="3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0" borderId="6" xfId="0" applyNumberFormat="1" applyFont="1" applyBorder="1"/>
    <xf numFmtId="3" fontId="3" fillId="0" borderId="7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Fill="1" applyBorder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0" fillId="2" borderId="0" xfId="0" applyFill="1"/>
    <xf numFmtId="0" fontId="4" fillId="2" borderId="4" xfId="0" applyFont="1" applyFill="1" applyBorder="1" applyAlignment="1">
      <alignment wrapText="1"/>
    </xf>
    <xf numFmtId="3" fontId="0" fillId="2" borderId="4" xfId="0" applyNumberForma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3" fontId="0" fillId="0" borderId="6" xfId="0" applyNumberFormat="1" applyBorder="1"/>
    <xf numFmtId="0" fontId="4" fillId="3" borderId="4" xfId="0" applyFont="1" applyFill="1" applyBorder="1"/>
    <xf numFmtId="3" fontId="4" fillId="3" borderId="4" xfId="0" applyNumberFormat="1" applyFont="1" applyFill="1" applyBorder="1"/>
    <xf numFmtId="0" fontId="0" fillId="3" borderId="0" xfId="0" applyFill="1"/>
    <xf numFmtId="0" fontId="4" fillId="4" borderId="4" xfId="0" applyFont="1" applyFill="1" applyBorder="1"/>
    <xf numFmtId="3" fontId="4" fillId="4" borderId="4" xfId="0" applyNumberFormat="1" applyFont="1" applyFill="1" applyBorder="1"/>
    <xf numFmtId="0" fontId="0" fillId="4" borderId="0" xfId="0" applyFill="1"/>
    <xf numFmtId="3" fontId="0" fillId="3" borderId="4" xfId="0" applyNumberFormat="1" applyFill="1" applyBorder="1"/>
    <xf numFmtId="0" fontId="4" fillId="5" borderId="5" xfId="0" applyFont="1" applyFill="1" applyBorder="1"/>
    <xf numFmtId="3" fontId="4" fillId="5" borderId="5" xfId="0" applyNumberFormat="1" applyFont="1" applyFill="1" applyBorder="1"/>
    <xf numFmtId="0" fontId="0" fillId="5" borderId="0" xfId="0" applyFill="1"/>
    <xf numFmtId="0" fontId="4" fillId="5" borderId="8" xfId="0" applyFont="1" applyFill="1" applyBorder="1" applyAlignment="1"/>
    <xf numFmtId="0" fontId="4" fillId="5" borderId="8" xfId="0" applyFont="1" applyFill="1" applyBorder="1"/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/>
    <xf numFmtId="3" fontId="4" fillId="3" borderId="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4" xfId="0" applyFont="1" applyBorder="1"/>
    <xf numFmtId="3" fontId="6" fillId="4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0" fillId="0" borderId="0" xfId="0" applyAlignment="1">
      <alignment horizontal="left"/>
    </xf>
    <xf numFmtId="0" fontId="13" fillId="6" borderId="0" xfId="0" applyFont="1" applyFill="1"/>
    <xf numFmtId="0" fontId="14" fillId="6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5" borderId="20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1">
    <cellStyle name="Dziesiętny" xfId="1" builtinId="3"/>
    <cellStyle name="Normalny" xfId="0" builtinId="0"/>
    <cellStyle name="Normalny 2" xfId="8"/>
    <cellStyle name="Normalny 2 2" xfId="2"/>
    <cellStyle name="Normalny 2 2 2" xfId="7"/>
    <cellStyle name="Normalny 2 2 3" xfId="10"/>
    <cellStyle name="Normalny 2 3" xfId="9"/>
    <cellStyle name="Normalny 3" xfId="3"/>
    <cellStyle name="Normalny 3 2" xfId="5"/>
    <cellStyle name="Normalny 3 2 2" xfId="6"/>
    <cellStyle name="Normalny 4" xfId="4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9"/>
  <sheetViews>
    <sheetView tabSelected="1" view="pageBreakPreview" zoomScaleNormal="70" zoomScaleSheetLayoutView="100" workbookViewId="0">
      <pane ySplit="3" topLeftCell="A4" activePane="bottomLeft" state="frozen"/>
      <selection pane="bottomLeft" activeCell="A442" sqref="A442:XFD450"/>
    </sheetView>
  </sheetViews>
  <sheetFormatPr defaultRowHeight="14.25"/>
  <cols>
    <col min="1" max="1" width="3.25" bestFit="1" customWidth="1"/>
    <col min="2" max="2" width="27.125" style="23" customWidth="1"/>
    <col min="3" max="3" width="25.25" style="23" customWidth="1"/>
    <col min="4" max="4" width="17.25" customWidth="1"/>
    <col min="5" max="5" width="3.75" customWidth="1"/>
    <col min="6" max="6" width="3.875" customWidth="1"/>
    <col min="7" max="7" width="10.5" customWidth="1"/>
    <col min="8" max="8" width="13.25" customWidth="1"/>
    <col min="9" max="9" width="11.875" customWidth="1"/>
    <col min="10" max="11" width="11.625" bestFit="1" customWidth="1"/>
    <col min="12" max="13" width="10.75" bestFit="1" customWidth="1"/>
    <col min="14" max="14" width="10.5" customWidth="1"/>
    <col min="15" max="15" width="10.375" customWidth="1"/>
    <col min="16" max="16" width="10.5" customWidth="1"/>
    <col min="17" max="17" width="9.625" customWidth="1"/>
    <col min="18" max="18" width="10.875" customWidth="1"/>
    <col min="19" max="19" width="9.625" customWidth="1"/>
    <col min="20" max="21" width="8.375" customWidth="1"/>
    <col min="22" max="22" width="8.125" customWidth="1"/>
    <col min="23" max="23" width="11.625" customWidth="1"/>
  </cols>
  <sheetData>
    <row r="1" spans="1:23" ht="65.25" customHeight="1" thickBot="1">
      <c r="I1" s="74"/>
      <c r="J1" s="74"/>
      <c r="K1" s="74"/>
      <c r="L1" s="74"/>
      <c r="M1" s="74"/>
      <c r="N1" s="74"/>
      <c r="O1" s="74"/>
      <c r="P1" s="84"/>
      <c r="Q1" s="167" t="s">
        <v>263</v>
      </c>
      <c r="R1" s="167"/>
      <c r="S1" s="167"/>
      <c r="T1" s="167"/>
      <c r="U1" s="167"/>
      <c r="V1" s="84"/>
      <c r="W1" s="69"/>
    </row>
    <row r="2" spans="1:23" ht="30.75" customHeight="1" thickBot="1">
      <c r="A2" s="36" t="s">
        <v>0</v>
      </c>
      <c r="B2" s="168" t="s">
        <v>60</v>
      </c>
      <c r="C2" s="169" t="s">
        <v>61</v>
      </c>
      <c r="D2" s="168" t="s">
        <v>118</v>
      </c>
      <c r="E2" s="171" t="s">
        <v>119</v>
      </c>
      <c r="F2" s="172"/>
      <c r="G2" s="169" t="s">
        <v>120</v>
      </c>
      <c r="H2" s="169" t="s">
        <v>171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179" t="s">
        <v>1</v>
      </c>
    </row>
    <row r="3" spans="1:23" ht="24" customHeight="1" thickBot="1">
      <c r="A3" s="37"/>
      <c r="B3" s="168"/>
      <c r="C3" s="170"/>
      <c r="D3" s="168"/>
      <c r="E3" s="173"/>
      <c r="F3" s="174"/>
      <c r="G3" s="170"/>
      <c r="H3" s="170"/>
      <c r="I3" s="8">
        <v>2012</v>
      </c>
      <c r="J3" s="8">
        <v>2013</v>
      </c>
      <c r="K3" s="88">
        <v>2014</v>
      </c>
      <c r="L3" s="8">
        <v>2015</v>
      </c>
      <c r="M3" s="8">
        <v>2016</v>
      </c>
      <c r="N3" s="8">
        <v>2017</v>
      </c>
      <c r="O3" s="8">
        <v>2018</v>
      </c>
      <c r="P3" s="8">
        <v>2019</v>
      </c>
      <c r="Q3" s="8">
        <v>2020</v>
      </c>
      <c r="R3" s="8">
        <v>2021</v>
      </c>
      <c r="S3" s="8">
        <v>2022</v>
      </c>
      <c r="T3" s="8">
        <v>2023</v>
      </c>
      <c r="U3" s="8">
        <v>2024</v>
      </c>
      <c r="V3" s="8">
        <v>2025</v>
      </c>
      <c r="W3" s="179"/>
    </row>
    <row r="4" spans="1:23" ht="15">
      <c r="A4" s="9"/>
      <c r="B4" s="24"/>
      <c r="C4" s="24"/>
      <c r="D4" s="9"/>
      <c r="E4" s="180"/>
      <c r="F4" s="181"/>
      <c r="G4" s="6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56" customFormat="1" ht="15" customHeight="1">
      <c r="A5" s="182" t="s">
        <v>5</v>
      </c>
      <c r="B5" s="183"/>
      <c r="C5" s="183"/>
      <c r="D5" s="183"/>
      <c r="E5" s="183"/>
      <c r="F5" s="183"/>
      <c r="G5" s="184"/>
      <c r="H5" s="55">
        <f>SUM(H6:H7)</f>
        <v>2443214996</v>
      </c>
      <c r="I5" s="55">
        <f t="shared" ref="I5:V5" si="0">SUM(I6:I7)</f>
        <v>665556913</v>
      </c>
      <c r="J5" s="55">
        <f t="shared" si="0"/>
        <v>837322063</v>
      </c>
      <c r="K5" s="55">
        <f t="shared" si="0"/>
        <v>392527332</v>
      </c>
      <c r="L5" s="55">
        <f t="shared" si="0"/>
        <v>128995471</v>
      </c>
      <c r="M5" s="55">
        <f t="shared" si="0"/>
        <v>12998444</v>
      </c>
      <c r="N5" s="55">
        <f t="shared" si="0"/>
        <v>12743356</v>
      </c>
      <c r="O5" s="55">
        <f t="shared" si="0"/>
        <v>20665853</v>
      </c>
      <c r="P5" s="55">
        <f t="shared" si="0"/>
        <v>5273096</v>
      </c>
      <c r="Q5" s="55">
        <f t="shared" si="0"/>
        <v>1559723</v>
      </c>
      <c r="R5" s="55">
        <f t="shared" si="0"/>
        <v>200000</v>
      </c>
      <c r="S5" s="55">
        <f t="shared" si="0"/>
        <v>200000</v>
      </c>
      <c r="T5" s="55">
        <f t="shared" si="0"/>
        <v>200000</v>
      </c>
      <c r="U5" s="55">
        <f t="shared" si="0"/>
        <v>200000</v>
      </c>
      <c r="V5" s="55">
        <f t="shared" si="0"/>
        <v>200000</v>
      </c>
      <c r="W5" s="70">
        <f>SUM(W9,W201,W205)</f>
        <v>613340589</v>
      </c>
    </row>
    <row r="6" spans="1:23" s="56" customFormat="1" ht="15">
      <c r="A6" s="185" t="s">
        <v>3</v>
      </c>
      <c r="B6" s="186"/>
      <c r="C6" s="187"/>
      <c r="D6" s="54"/>
      <c r="E6" s="188"/>
      <c r="F6" s="189"/>
      <c r="G6" s="64"/>
      <c r="H6" s="55">
        <f t="shared" ref="H6:V6" si="1">SUM(H10,H202,H206)</f>
        <v>618170282</v>
      </c>
      <c r="I6" s="55">
        <f t="shared" si="1"/>
        <v>178988398</v>
      </c>
      <c r="J6" s="55">
        <f t="shared" si="1"/>
        <v>164526479</v>
      </c>
      <c r="K6" s="55">
        <f t="shared" si="1"/>
        <v>63324844</v>
      </c>
      <c r="L6" s="55">
        <f t="shared" si="1"/>
        <v>31220264</v>
      </c>
      <c r="M6" s="55">
        <f t="shared" si="1"/>
        <v>2998444</v>
      </c>
      <c r="N6" s="55">
        <f t="shared" si="1"/>
        <v>2743356</v>
      </c>
      <c r="O6" s="55">
        <f t="shared" si="1"/>
        <v>2839254</v>
      </c>
      <c r="P6" s="55">
        <f t="shared" si="1"/>
        <v>2446497</v>
      </c>
      <c r="Q6" s="55">
        <f t="shared" si="1"/>
        <v>1559723</v>
      </c>
      <c r="R6" s="55">
        <f t="shared" si="1"/>
        <v>200000</v>
      </c>
      <c r="S6" s="55">
        <f t="shared" si="1"/>
        <v>200000</v>
      </c>
      <c r="T6" s="55">
        <f t="shared" si="1"/>
        <v>200000</v>
      </c>
      <c r="U6" s="55">
        <f t="shared" si="1"/>
        <v>200000</v>
      </c>
      <c r="V6" s="55">
        <f t="shared" si="1"/>
        <v>200000</v>
      </c>
      <c r="W6" s="55"/>
    </row>
    <row r="7" spans="1:23" s="56" customFormat="1" ht="15">
      <c r="A7" s="185" t="s">
        <v>4</v>
      </c>
      <c r="B7" s="186"/>
      <c r="C7" s="187"/>
      <c r="D7" s="54"/>
      <c r="E7" s="188"/>
      <c r="F7" s="189"/>
      <c r="G7" s="64"/>
      <c r="H7" s="55">
        <f t="shared" ref="H7:V7" si="2">SUM(H11,H203,H207)</f>
        <v>1825044714</v>
      </c>
      <c r="I7" s="55">
        <f t="shared" si="2"/>
        <v>486568515</v>
      </c>
      <c r="J7" s="55">
        <f t="shared" si="2"/>
        <v>672795584</v>
      </c>
      <c r="K7" s="55">
        <f t="shared" si="2"/>
        <v>329202488</v>
      </c>
      <c r="L7" s="55">
        <f t="shared" si="2"/>
        <v>97775207</v>
      </c>
      <c r="M7" s="55">
        <f t="shared" si="2"/>
        <v>10000000</v>
      </c>
      <c r="N7" s="55">
        <f t="shared" si="2"/>
        <v>10000000</v>
      </c>
      <c r="O7" s="55">
        <f t="shared" si="2"/>
        <v>17826599</v>
      </c>
      <c r="P7" s="55">
        <f t="shared" si="2"/>
        <v>2826599</v>
      </c>
      <c r="Q7" s="55">
        <f t="shared" si="2"/>
        <v>0</v>
      </c>
      <c r="R7" s="55">
        <f t="shared" si="2"/>
        <v>0</v>
      </c>
      <c r="S7" s="55">
        <f t="shared" si="2"/>
        <v>0</v>
      </c>
      <c r="T7" s="55">
        <f t="shared" si="2"/>
        <v>0</v>
      </c>
      <c r="U7" s="55">
        <f t="shared" si="2"/>
        <v>0</v>
      </c>
      <c r="V7" s="55">
        <f t="shared" si="2"/>
        <v>0</v>
      </c>
      <c r="W7" s="55"/>
    </row>
    <row r="8" spans="1:23" s="42" customFormat="1" ht="15">
      <c r="A8" s="40"/>
      <c r="B8" s="43"/>
      <c r="C8" s="43"/>
      <c r="D8" s="40"/>
      <c r="E8" s="177"/>
      <c r="F8" s="178"/>
      <c r="G8" s="65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53" customFormat="1" ht="29.25" customHeight="1">
      <c r="A9" s="193" t="s">
        <v>10</v>
      </c>
      <c r="B9" s="194"/>
      <c r="C9" s="194"/>
      <c r="D9" s="194"/>
      <c r="E9" s="194"/>
      <c r="F9" s="194"/>
      <c r="G9" s="195"/>
      <c r="H9" s="83">
        <f t="shared" ref="H9" si="3">SUM(H10:H11)</f>
        <v>1483353036</v>
      </c>
      <c r="I9" s="83">
        <f t="shared" ref="I9:V9" si="4">SUM(I10:I11)</f>
        <v>422477964</v>
      </c>
      <c r="J9" s="83">
        <f t="shared" si="4"/>
        <v>613068584</v>
      </c>
      <c r="K9" s="83">
        <f t="shared" si="4"/>
        <v>286523264</v>
      </c>
      <c r="L9" s="83">
        <f t="shared" si="4"/>
        <v>56510778</v>
      </c>
      <c r="M9" s="83">
        <f t="shared" si="4"/>
        <v>2020519</v>
      </c>
      <c r="N9" s="83">
        <f t="shared" si="4"/>
        <v>1765431</v>
      </c>
      <c r="O9" s="83">
        <f t="shared" si="4"/>
        <v>4337862</v>
      </c>
      <c r="P9" s="83">
        <f t="shared" si="4"/>
        <v>3945105</v>
      </c>
      <c r="Q9" s="83">
        <f t="shared" si="4"/>
        <v>231732</v>
      </c>
      <c r="R9" s="83">
        <f t="shared" si="4"/>
        <v>0</v>
      </c>
      <c r="S9" s="83">
        <f t="shared" si="4"/>
        <v>0</v>
      </c>
      <c r="T9" s="83">
        <f t="shared" si="4"/>
        <v>0</v>
      </c>
      <c r="U9" s="83">
        <f t="shared" si="4"/>
        <v>0</v>
      </c>
      <c r="V9" s="83">
        <f t="shared" si="4"/>
        <v>0</v>
      </c>
      <c r="W9" s="71">
        <f>SUM(W12,W17,W22,W27,W243,W32,W40,W46,W54,W62,W68,W73,W79,W85,W91,W97,W103,W108,W113,W118,W125,W131,W138,W147,W154,W159,W164,W169,W174,W179,W188,W195)</f>
        <v>521744065</v>
      </c>
    </row>
    <row r="10" spans="1:23" s="53" customFormat="1" ht="15">
      <c r="A10" s="164" t="s">
        <v>3</v>
      </c>
      <c r="B10" s="165"/>
      <c r="C10" s="166"/>
      <c r="D10" s="51"/>
      <c r="E10" s="158"/>
      <c r="F10" s="159"/>
      <c r="G10" s="66"/>
      <c r="H10" s="83">
        <f>SUM(H13,H18,H23,H28,H33,H41,H47,H55,H63,H69,H74,H80,H86,H92,H98,H104,H109,H114,H119,H126,H132,H139,H148,H155,H165,H175,H180,H189,H196,H160,H170)</f>
        <v>91106205</v>
      </c>
      <c r="I10" s="83">
        <f t="shared" ref="I10:V10" si="5">SUM(I13,I18,I23,I28,I33,I41,I47,I55,I63,I69,I74,I80,I86,I92,I98,I104,I109,I114,I119,I126,I132,I139,I148,I155,I165,I175,I180,I189,I196,I160,I170)</f>
        <v>26918097</v>
      </c>
      <c r="J10" s="83">
        <f t="shared" si="5"/>
        <v>24918061</v>
      </c>
      <c r="K10" s="83">
        <f t="shared" si="5"/>
        <v>8114772</v>
      </c>
      <c r="L10" s="83">
        <f t="shared" si="5"/>
        <v>3607467</v>
      </c>
      <c r="M10" s="83">
        <f t="shared" si="5"/>
        <v>2020519</v>
      </c>
      <c r="N10" s="83">
        <f t="shared" si="5"/>
        <v>1765431</v>
      </c>
      <c r="O10" s="83">
        <f t="shared" si="5"/>
        <v>1511263</v>
      </c>
      <c r="P10" s="83">
        <f t="shared" si="5"/>
        <v>1118506</v>
      </c>
      <c r="Q10" s="83">
        <f t="shared" si="5"/>
        <v>231732</v>
      </c>
      <c r="R10" s="83">
        <f t="shared" si="5"/>
        <v>0</v>
      </c>
      <c r="S10" s="83">
        <f t="shared" si="5"/>
        <v>0</v>
      </c>
      <c r="T10" s="83">
        <f t="shared" si="5"/>
        <v>0</v>
      </c>
      <c r="U10" s="83">
        <f t="shared" si="5"/>
        <v>0</v>
      </c>
      <c r="V10" s="83">
        <f t="shared" si="5"/>
        <v>0</v>
      </c>
      <c r="W10" s="52"/>
    </row>
    <row r="11" spans="1:23" s="53" customFormat="1" ht="15">
      <c r="A11" s="164" t="s">
        <v>4</v>
      </c>
      <c r="B11" s="165"/>
      <c r="C11" s="166"/>
      <c r="D11" s="51"/>
      <c r="E11" s="158"/>
      <c r="F11" s="159"/>
      <c r="G11" s="66"/>
      <c r="H11" s="83">
        <f>SUM(H14,H19,H24,H29,H37,H45,H50,H57,H64,H70,H75,H81,H87,H93,H99,H105,H110,H115,H121,H128,H134,H143,H151,H158,H166,H177,H184,H192,H199,H163)</f>
        <v>1392246831</v>
      </c>
      <c r="I11" s="83">
        <f t="shared" ref="I11:V11" si="6">SUM(I14,I19,I24,I29,I37,I45,I50,I57,I64,I70,I75,I81,I87,I93,I99,I105,I110,I115,I121,I128,I134,I143,I151,I158,I166,I177,I184,I192,I199,I163)</f>
        <v>395559867</v>
      </c>
      <c r="J11" s="83">
        <f t="shared" si="6"/>
        <v>588150523</v>
      </c>
      <c r="K11" s="83">
        <f t="shared" si="6"/>
        <v>278408492</v>
      </c>
      <c r="L11" s="83">
        <f t="shared" si="6"/>
        <v>52903311</v>
      </c>
      <c r="M11" s="83">
        <f t="shared" si="6"/>
        <v>0</v>
      </c>
      <c r="N11" s="83">
        <f t="shared" si="6"/>
        <v>0</v>
      </c>
      <c r="O11" s="83">
        <f t="shared" si="6"/>
        <v>2826599</v>
      </c>
      <c r="P11" s="83">
        <f t="shared" si="6"/>
        <v>2826599</v>
      </c>
      <c r="Q11" s="83">
        <f t="shared" si="6"/>
        <v>0</v>
      </c>
      <c r="R11" s="83">
        <f t="shared" si="6"/>
        <v>0</v>
      </c>
      <c r="S11" s="83">
        <f t="shared" si="6"/>
        <v>0</v>
      </c>
      <c r="T11" s="83">
        <f t="shared" si="6"/>
        <v>0</v>
      </c>
      <c r="U11" s="83">
        <f t="shared" si="6"/>
        <v>0</v>
      </c>
      <c r="V11" s="83">
        <f t="shared" si="6"/>
        <v>0</v>
      </c>
      <c r="W11" s="52"/>
    </row>
    <row r="12" spans="1:23" ht="60">
      <c r="A12" s="34">
        <v>1</v>
      </c>
      <c r="B12" s="104" t="s">
        <v>45</v>
      </c>
      <c r="C12" s="75" t="s">
        <v>44</v>
      </c>
      <c r="D12" s="190" t="s">
        <v>190</v>
      </c>
      <c r="E12" s="115" t="s">
        <v>27</v>
      </c>
      <c r="F12" s="116"/>
      <c r="G12" s="134" t="s">
        <v>169</v>
      </c>
      <c r="H12" s="7">
        <f>SUM(H13:H14)</f>
        <v>31220190</v>
      </c>
      <c r="I12" s="7">
        <f t="shared" ref="I12:K12" si="7">SUM(I13:I14)</f>
        <v>7861021</v>
      </c>
      <c r="J12" s="7">
        <f t="shared" si="7"/>
        <v>12518180</v>
      </c>
      <c r="K12" s="7">
        <f t="shared" si="7"/>
        <v>3440500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08">
        <f>23722288-23722288</f>
        <v>0</v>
      </c>
    </row>
    <row r="13" spans="1:23" ht="15">
      <c r="A13" s="121" t="s">
        <v>3</v>
      </c>
      <c r="B13" s="122"/>
      <c r="C13" s="123"/>
      <c r="D13" s="191"/>
      <c r="E13" s="117"/>
      <c r="F13" s="118"/>
      <c r="G13" s="120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41"/>
    </row>
    <row r="14" spans="1:23" ht="15">
      <c r="A14" s="121" t="s">
        <v>11</v>
      </c>
      <c r="B14" s="122"/>
      <c r="C14" s="123"/>
      <c r="D14" s="191"/>
      <c r="E14" s="117"/>
      <c r="F14" s="118"/>
      <c r="G14" s="120"/>
      <c r="H14" s="76">
        <f>SUM(H15:H16)</f>
        <v>31220190</v>
      </c>
      <c r="I14" s="76">
        <f t="shared" ref="I14:K14" si="8">SUM(I15:I16)</f>
        <v>7861021</v>
      </c>
      <c r="J14" s="76">
        <f t="shared" si="8"/>
        <v>12518180</v>
      </c>
      <c r="K14" s="76">
        <f t="shared" si="8"/>
        <v>3440500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86"/>
    </row>
    <row r="15" spans="1:23" ht="15">
      <c r="A15" s="38"/>
      <c r="B15" s="124" t="s">
        <v>23</v>
      </c>
      <c r="C15" s="125"/>
      <c r="D15" s="191"/>
      <c r="E15" s="117"/>
      <c r="F15" s="118"/>
      <c r="G15" s="120"/>
      <c r="H15" s="76">
        <v>9147329</v>
      </c>
      <c r="I15" s="76">
        <v>0</v>
      </c>
      <c r="J15" s="76">
        <v>8544048</v>
      </c>
      <c r="K15" s="76">
        <v>603281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41"/>
    </row>
    <row r="16" spans="1:23" ht="15">
      <c r="A16" s="38"/>
      <c r="B16" s="124" t="s">
        <v>24</v>
      </c>
      <c r="C16" s="125"/>
      <c r="D16" s="192"/>
      <c r="E16" s="127"/>
      <c r="F16" s="128"/>
      <c r="G16" s="135"/>
      <c r="H16" s="76">
        <v>22072861</v>
      </c>
      <c r="I16" s="3">
        <v>7861021</v>
      </c>
      <c r="J16" s="3">
        <v>3974132</v>
      </c>
      <c r="K16" s="16">
        <v>2837219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41"/>
    </row>
    <row r="17" spans="1:23" ht="75">
      <c r="A17" s="34">
        <v>2</v>
      </c>
      <c r="B17" s="77" t="s">
        <v>47</v>
      </c>
      <c r="C17" s="77" t="s">
        <v>46</v>
      </c>
      <c r="D17" s="113" t="s">
        <v>189</v>
      </c>
      <c r="E17" s="115" t="s">
        <v>43</v>
      </c>
      <c r="F17" s="116"/>
      <c r="G17" s="134" t="s">
        <v>169</v>
      </c>
      <c r="H17" s="12">
        <f>SUM(H18:H19)</f>
        <v>64776063</v>
      </c>
      <c r="I17" s="12">
        <f t="shared" ref="I17:K17" si="9">SUM(I18:I19)</f>
        <v>12675377</v>
      </c>
      <c r="J17" s="12">
        <f t="shared" si="9"/>
        <v>7565490</v>
      </c>
      <c r="K17" s="12">
        <f t="shared" si="9"/>
        <v>44772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86">
        <f>7502800+107462</f>
        <v>7610262</v>
      </c>
    </row>
    <row r="18" spans="1:23" ht="15" customHeight="1">
      <c r="A18" s="121" t="s">
        <v>3</v>
      </c>
      <c r="B18" s="122"/>
      <c r="C18" s="123"/>
      <c r="D18" s="114"/>
      <c r="E18" s="117"/>
      <c r="F18" s="118"/>
      <c r="G18" s="120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41"/>
    </row>
    <row r="19" spans="1:23" ht="15">
      <c r="A19" s="121" t="s">
        <v>11</v>
      </c>
      <c r="B19" s="122"/>
      <c r="C19" s="123"/>
      <c r="D19" s="114"/>
      <c r="E19" s="117"/>
      <c r="F19" s="118"/>
      <c r="G19" s="120"/>
      <c r="H19" s="76">
        <f>SUM(H20:H21)</f>
        <v>64776063</v>
      </c>
      <c r="I19" s="76">
        <f t="shared" ref="I19:K19" si="10">SUM(I20:I21)</f>
        <v>12675377</v>
      </c>
      <c r="J19" s="76">
        <f t="shared" si="10"/>
        <v>7565490</v>
      </c>
      <c r="K19" s="76">
        <f t="shared" si="10"/>
        <v>44772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41"/>
    </row>
    <row r="20" spans="1:23" ht="15">
      <c r="A20" s="38"/>
      <c r="B20" s="124" t="s">
        <v>23</v>
      </c>
      <c r="C20" s="125"/>
      <c r="D20" s="114"/>
      <c r="E20" s="117"/>
      <c r="F20" s="118"/>
      <c r="G20" s="120"/>
      <c r="H20" s="3">
        <v>27928710</v>
      </c>
      <c r="I20" s="76">
        <v>10046000</v>
      </c>
      <c r="J20" s="76">
        <v>5391938</v>
      </c>
      <c r="K20" s="76">
        <v>44772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41"/>
    </row>
    <row r="21" spans="1:23" ht="15">
      <c r="A21" s="38"/>
      <c r="B21" s="124" t="s">
        <v>24</v>
      </c>
      <c r="C21" s="125"/>
      <c r="D21" s="126"/>
      <c r="E21" s="127"/>
      <c r="F21" s="128"/>
      <c r="G21" s="135"/>
      <c r="H21" s="76">
        <v>36847353</v>
      </c>
      <c r="I21" s="76">
        <v>2629377</v>
      </c>
      <c r="J21" s="76">
        <v>2173552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41"/>
    </row>
    <row r="22" spans="1:23" ht="120">
      <c r="A22" s="35">
        <v>3</v>
      </c>
      <c r="B22" s="77" t="s">
        <v>145</v>
      </c>
      <c r="C22" s="77" t="s">
        <v>146</v>
      </c>
      <c r="D22" s="113" t="s">
        <v>189</v>
      </c>
      <c r="E22" s="115" t="s">
        <v>29</v>
      </c>
      <c r="F22" s="116"/>
      <c r="G22" s="137" t="s">
        <v>262</v>
      </c>
      <c r="H22" s="78">
        <f>SUM(H23:H24)</f>
        <v>6418207</v>
      </c>
      <c r="I22" s="78">
        <f t="shared" ref="I22:J22" si="11">SUM(I23:I24)</f>
        <v>3523242</v>
      </c>
      <c r="J22" s="78">
        <f t="shared" si="11"/>
        <v>2704565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47">
        <f>10185034-9507833</f>
        <v>677201</v>
      </c>
    </row>
    <row r="23" spans="1:23" ht="15">
      <c r="A23" s="121" t="s">
        <v>3</v>
      </c>
      <c r="B23" s="122"/>
      <c r="C23" s="123"/>
      <c r="D23" s="114"/>
      <c r="E23" s="117"/>
      <c r="F23" s="118"/>
      <c r="G23" s="120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41"/>
    </row>
    <row r="24" spans="1:23" ht="15">
      <c r="A24" s="121" t="s">
        <v>11</v>
      </c>
      <c r="B24" s="122"/>
      <c r="C24" s="123"/>
      <c r="D24" s="114"/>
      <c r="E24" s="117"/>
      <c r="F24" s="118"/>
      <c r="G24" s="120"/>
      <c r="H24" s="76">
        <f>SUM(H25:H26)</f>
        <v>6418207</v>
      </c>
      <c r="I24" s="76">
        <f t="shared" ref="I24:J24" si="12">SUM(I25:I26)</f>
        <v>3523242</v>
      </c>
      <c r="J24" s="76">
        <f t="shared" si="12"/>
        <v>2704565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41"/>
    </row>
    <row r="25" spans="1:23" ht="15">
      <c r="A25" s="32"/>
      <c r="B25" s="124" t="s">
        <v>23</v>
      </c>
      <c r="C25" s="125"/>
      <c r="D25" s="114"/>
      <c r="E25" s="117"/>
      <c r="F25" s="118"/>
      <c r="G25" s="120"/>
      <c r="H25" s="76">
        <v>5397612</v>
      </c>
      <c r="I25" s="76">
        <v>2811392</v>
      </c>
      <c r="J25" s="76">
        <v>2586220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41"/>
    </row>
    <row r="26" spans="1:23" ht="15">
      <c r="A26" s="32"/>
      <c r="B26" s="124" t="s">
        <v>24</v>
      </c>
      <c r="C26" s="125"/>
      <c r="D26" s="126"/>
      <c r="E26" s="127"/>
      <c r="F26" s="128"/>
      <c r="G26" s="135"/>
      <c r="H26" s="76">
        <v>1020595</v>
      </c>
      <c r="I26" s="76">
        <v>711850</v>
      </c>
      <c r="J26" s="76">
        <v>118345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41"/>
    </row>
    <row r="27" spans="1:23" ht="149.25" customHeight="1">
      <c r="A27" s="77">
        <v>4</v>
      </c>
      <c r="B27" s="77" t="s">
        <v>148</v>
      </c>
      <c r="C27" s="77" t="s">
        <v>147</v>
      </c>
      <c r="D27" s="113" t="s">
        <v>191</v>
      </c>
      <c r="E27" s="115" t="s">
        <v>39</v>
      </c>
      <c r="F27" s="116"/>
      <c r="G27" s="137" t="s">
        <v>262</v>
      </c>
      <c r="H27" s="78">
        <f>SUM(H28:H29)</f>
        <v>26543778</v>
      </c>
      <c r="I27" s="78">
        <f t="shared" ref="I27:J27" si="13">SUM(I28:I29)</f>
        <v>4223203</v>
      </c>
      <c r="J27" s="78">
        <f t="shared" si="13"/>
        <v>21953640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47">
        <f>39541741-39088266</f>
        <v>453475</v>
      </c>
    </row>
    <row r="28" spans="1:23" ht="15" customHeight="1">
      <c r="A28" s="121" t="s">
        <v>3</v>
      </c>
      <c r="B28" s="122"/>
      <c r="C28" s="123"/>
      <c r="D28" s="114"/>
      <c r="E28" s="117"/>
      <c r="F28" s="118"/>
      <c r="G28" s="12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41"/>
    </row>
    <row r="29" spans="1:23" ht="15">
      <c r="A29" s="121" t="s">
        <v>11</v>
      </c>
      <c r="B29" s="122"/>
      <c r="C29" s="123"/>
      <c r="D29" s="114"/>
      <c r="E29" s="117"/>
      <c r="F29" s="118"/>
      <c r="G29" s="120"/>
      <c r="H29" s="76">
        <f>SUM(H30:H31)</f>
        <v>26543778</v>
      </c>
      <c r="I29" s="76">
        <f t="shared" ref="I29:J29" si="14">SUM(I30:I31)</f>
        <v>4223203</v>
      </c>
      <c r="J29" s="76">
        <f t="shared" si="14"/>
        <v>21953640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41"/>
    </row>
    <row r="30" spans="1:23" ht="15">
      <c r="A30" s="82"/>
      <c r="B30" s="124" t="s">
        <v>23</v>
      </c>
      <c r="C30" s="125"/>
      <c r="D30" s="114"/>
      <c r="E30" s="117"/>
      <c r="F30" s="118"/>
      <c r="G30" s="120"/>
      <c r="H30" s="76">
        <v>22377006</v>
      </c>
      <c r="I30" s="76">
        <v>2389203</v>
      </c>
      <c r="J30" s="76">
        <v>19987803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41"/>
    </row>
    <row r="31" spans="1:23" ht="15">
      <c r="A31" s="82"/>
      <c r="B31" s="124" t="s">
        <v>24</v>
      </c>
      <c r="C31" s="125"/>
      <c r="D31" s="126"/>
      <c r="E31" s="127"/>
      <c r="F31" s="128"/>
      <c r="G31" s="135"/>
      <c r="H31" s="76">
        <v>4166772</v>
      </c>
      <c r="I31" s="76">
        <v>1834000</v>
      </c>
      <c r="J31" s="76">
        <v>1965837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41"/>
    </row>
    <row r="32" spans="1:23" s="74" customFormat="1" ht="135">
      <c r="A32" s="77">
        <v>5</v>
      </c>
      <c r="B32" s="77" t="s">
        <v>186</v>
      </c>
      <c r="C32" s="77" t="s">
        <v>187</v>
      </c>
      <c r="D32" s="113" t="s">
        <v>13</v>
      </c>
      <c r="E32" s="115" t="s">
        <v>29</v>
      </c>
      <c r="F32" s="116"/>
      <c r="G32" s="134" t="s">
        <v>185</v>
      </c>
      <c r="H32" s="78">
        <f>SUM(H33,H37)</f>
        <v>3770274</v>
      </c>
      <c r="I32" s="78">
        <f t="shared" ref="I32:J32" si="15">SUM(I33,I37)</f>
        <v>826126</v>
      </c>
      <c r="J32" s="78">
        <f t="shared" si="15"/>
        <v>1652005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7">
        <v>0</v>
      </c>
    </row>
    <row r="33" spans="1:23" s="74" customFormat="1" ht="15">
      <c r="A33" s="121" t="s">
        <v>12</v>
      </c>
      <c r="B33" s="122"/>
      <c r="C33" s="123"/>
      <c r="D33" s="114"/>
      <c r="E33" s="117"/>
      <c r="F33" s="118"/>
      <c r="G33" s="120"/>
      <c r="H33" s="76">
        <f>SUM(H34:H36)</f>
        <v>3751098</v>
      </c>
      <c r="I33" s="76">
        <f t="shared" ref="I33:J33" si="16">SUM(I34:I36)</f>
        <v>820126</v>
      </c>
      <c r="J33" s="76">
        <f t="shared" si="16"/>
        <v>1652005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41"/>
    </row>
    <row r="34" spans="1:23" s="74" customFormat="1" ht="15">
      <c r="A34" s="82"/>
      <c r="B34" s="124" t="s">
        <v>23</v>
      </c>
      <c r="C34" s="125"/>
      <c r="D34" s="114"/>
      <c r="E34" s="117"/>
      <c r="F34" s="118"/>
      <c r="G34" s="120"/>
      <c r="H34" s="76">
        <v>3188433</v>
      </c>
      <c r="I34" s="76">
        <v>697107</v>
      </c>
      <c r="J34" s="76">
        <v>1404204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41"/>
    </row>
    <row r="35" spans="1:23" s="74" customFormat="1" ht="15">
      <c r="A35" s="82"/>
      <c r="B35" s="124" t="s">
        <v>25</v>
      </c>
      <c r="C35" s="125"/>
      <c r="D35" s="114"/>
      <c r="E35" s="117"/>
      <c r="F35" s="118"/>
      <c r="G35" s="120"/>
      <c r="H35" s="76">
        <v>45168</v>
      </c>
      <c r="I35" s="76">
        <v>17179</v>
      </c>
      <c r="J35" s="76">
        <v>15587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41"/>
    </row>
    <row r="36" spans="1:23" s="74" customFormat="1" ht="15">
      <c r="A36" s="82"/>
      <c r="B36" s="124" t="s">
        <v>24</v>
      </c>
      <c r="C36" s="125"/>
      <c r="D36" s="114"/>
      <c r="E36" s="117"/>
      <c r="F36" s="118"/>
      <c r="G36" s="120"/>
      <c r="H36" s="76">
        <v>517497</v>
      </c>
      <c r="I36" s="76">
        <v>105840</v>
      </c>
      <c r="J36" s="76">
        <v>232214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41"/>
    </row>
    <row r="37" spans="1:23" s="74" customFormat="1" ht="15">
      <c r="A37" s="121" t="s">
        <v>11</v>
      </c>
      <c r="B37" s="122"/>
      <c r="C37" s="123"/>
      <c r="D37" s="114"/>
      <c r="E37" s="117"/>
      <c r="F37" s="118"/>
      <c r="G37" s="120"/>
      <c r="H37" s="76">
        <f>SUM(H38:H39)</f>
        <v>19176</v>
      </c>
      <c r="I37" s="76">
        <f>SUM(I38:I39)</f>
        <v>6000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41"/>
    </row>
    <row r="38" spans="1:23" s="74" customFormat="1" ht="15">
      <c r="A38" s="82"/>
      <c r="B38" s="124" t="s">
        <v>23</v>
      </c>
      <c r="C38" s="125"/>
      <c r="D38" s="114"/>
      <c r="E38" s="117"/>
      <c r="F38" s="118"/>
      <c r="G38" s="120"/>
      <c r="H38" s="76">
        <v>16300</v>
      </c>
      <c r="I38" s="76">
        <v>5100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41"/>
    </row>
    <row r="39" spans="1:23" s="74" customFormat="1" ht="15">
      <c r="A39" s="82"/>
      <c r="B39" s="124" t="s">
        <v>24</v>
      </c>
      <c r="C39" s="125"/>
      <c r="D39" s="114"/>
      <c r="E39" s="117"/>
      <c r="F39" s="118"/>
      <c r="G39" s="120"/>
      <c r="H39" s="76">
        <v>2876</v>
      </c>
      <c r="I39" s="76">
        <v>900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41"/>
    </row>
    <row r="40" spans="1:23" ht="135">
      <c r="A40" s="13">
        <v>6</v>
      </c>
      <c r="B40" s="77" t="s">
        <v>122</v>
      </c>
      <c r="C40" s="13" t="s">
        <v>56</v>
      </c>
      <c r="D40" s="113" t="s">
        <v>158</v>
      </c>
      <c r="E40" s="115" t="s">
        <v>42</v>
      </c>
      <c r="F40" s="116"/>
      <c r="G40" s="134" t="s">
        <v>123</v>
      </c>
      <c r="H40" s="14">
        <f>SUM(H41,H45)</f>
        <v>2709589</v>
      </c>
      <c r="I40" s="78">
        <f t="shared" ref="I40:Q40" si="17">SUM(I41,I45)</f>
        <v>284732</v>
      </c>
      <c r="J40" s="78">
        <f t="shared" si="17"/>
        <v>284732</v>
      </c>
      <c r="K40" s="78">
        <f t="shared" si="17"/>
        <v>284732</v>
      </c>
      <c r="L40" s="78">
        <f t="shared" si="17"/>
        <v>284733</v>
      </c>
      <c r="M40" s="78">
        <f t="shared" si="17"/>
        <v>231732</v>
      </c>
      <c r="N40" s="78">
        <f t="shared" si="17"/>
        <v>231732</v>
      </c>
      <c r="O40" s="78">
        <f t="shared" si="17"/>
        <v>231732</v>
      </c>
      <c r="P40" s="78">
        <f t="shared" si="17"/>
        <v>231732</v>
      </c>
      <c r="Q40" s="78">
        <f t="shared" si="17"/>
        <v>231732</v>
      </c>
      <c r="R40" s="14"/>
      <c r="S40" s="14"/>
      <c r="T40" s="14"/>
      <c r="U40" s="14"/>
      <c r="V40" s="14"/>
      <c r="W40" s="47">
        <v>0</v>
      </c>
    </row>
    <row r="41" spans="1:23" ht="15">
      <c r="A41" s="121" t="s">
        <v>12</v>
      </c>
      <c r="B41" s="122"/>
      <c r="C41" s="123"/>
      <c r="D41" s="114"/>
      <c r="E41" s="117"/>
      <c r="F41" s="118"/>
      <c r="G41" s="120"/>
      <c r="H41" s="10">
        <f>SUM(H42:H44)</f>
        <v>2709589</v>
      </c>
      <c r="I41" s="76">
        <f t="shared" ref="I41:Q41" si="18">SUM(I42:I44)</f>
        <v>284732</v>
      </c>
      <c r="J41" s="76">
        <f t="shared" si="18"/>
        <v>284732</v>
      </c>
      <c r="K41" s="76">
        <f t="shared" si="18"/>
        <v>284732</v>
      </c>
      <c r="L41" s="76">
        <f t="shared" si="18"/>
        <v>284733</v>
      </c>
      <c r="M41" s="76">
        <f t="shared" si="18"/>
        <v>231732</v>
      </c>
      <c r="N41" s="76">
        <f t="shared" si="18"/>
        <v>231732</v>
      </c>
      <c r="O41" s="76">
        <f t="shared" si="18"/>
        <v>231732</v>
      </c>
      <c r="P41" s="76">
        <f t="shared" si="18"/>
        <v>231732</v>
      </c>
      <c r="Q41" s="76">
        <f t="shared" si="18"/>
        <v>231732</v>
      </c>
      <c r="R41" s="10"/>
      <c r="S41" s="10"/>
      <c r="T41" s="10"/>
      <c r="U41" s="10"/>
      <c r="V41" s="10"/>
      <c r="W41" s="41"/>
    </row>
    <row r="42" spans="1:23" ht="15">
      <c r="A42" s="33"/>
      <c r="B42" s="124" t="s">
        <v>23</v>
      </c>
      <c r="C42" s="125"/>
      <c r="D42" s="114"/>
      <c r="E42" s="117"/>
      <c r="F42" s="118"/>
      <c r="G42" s="120"/>
      <c r="H42" s="10">
        <v>1197278</v>
      </c>
      <c r="I42" s="76">
        <v>242022</v>
      </c>
      <c r="J42" s="76">
        <v>242022</v>
      </c>
      <c r="K42" s="76">
        <v>242022</v>
      </c>
      <c r="L42" s="76">
        <v>121012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/>
      <c r="S42" s="10"/>
      <c r="T42" s="10"/>
      <c r="U42" s="10"/>
      <c r="V42" s="10"/>
      <c r="W42" s="41"/>
    </row>
    <row r="43" spans="1:23" ht="15">
      <c r="A43" s="33"/>
      <c r="B43" s="124" t="s">
        <v>25</v>
      </c>
      <c r="C43" s="125"/>
      <c r="D43" s="114"/>
      <c r="E43" s="117"/>
      <c r="F43" s="118"/>
      <c r="G43" s="120"/>
      <c r="H43" s="10">
        <v>1301026</v>
      </c>
      <c r="I43" s="76">
        <v>0</v>
      </c>
      <c r="J43" s="76">
        <v>0</v>
      </c>
      <c r="K43" s="76">
        <v>0</v>
      </c>
      <c r="L43" s="76">
        <v>142366</v>
      </c>
      <c r="M43" s="10">
        <v>231732</v>
      </c>
      <c r="N43" s="10">
        <v>231732</v>
      </c>
      <c r="O43" s="10">
        <v>231732</v>
      </c>
      <c r="P43" s="10">
        <v>231732</v>
      </c>
      <c r="Q43" s="10">
        <v>231732</v>
      </c>
      <c r="R43" s="10"/>
      <c r="S43" s="10"/>
      <c r="T43" s="10"/>
      <c r="U43" s="10"/>
      <c r="V43" s="10"/>
      <c r="W43" s="41"/>
    </row>
    <row r="44" spans="1:23" ht="15">
      <c r="A44" s="33"/>
      <c r="B44" s="124" t="s">
        <v>24</v>
      </c>
      <c r="C44" s="125"/>
      <c r="D44" s="114"/>
      <c r="E44" s="117"/>
      <c r="F44" s="118"/>
      <c r="G44" s="120"/>
      <c r="H44" s="10">
        <v>211285</v>
      </c>
      <c r="I44" s="76">
        <v>42710</v>
      </c>
      <c r="J44" s="76">
        <v>42710</v>
      </c>
      <c r="K44" s="76">
        <v>42710</v>
      </c>
      <c r="L44" s="76">
        <v>21355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/>
      <c r="S44" s="10"/>
      <c r="T44" s="10"/>
      <c r="U44" s="10"/>
      <c r="V44" s="10"/>
      <c r="W44" s="41"/>
    </row>
    <row r="45" spans="1:23" ht="15">
      <c r="A45" s="121" t="s">
        <v>4</v>
      </c>
      <c r="B45" s="122"/>
      <c r="C45" s="123"/>
      <c r="D45" s="126"/>
      <c r="E45" s="127"/>
      <c r="F45" s="128"/>
      <c r="G45" s="135"/>
      <c r="H45" s="10"/>
      <c r="I45" s="76"/>
      <c r="J45" s="76"/>
      <c r="K45" s="76"/>
      <c r="L45" s="7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1"/>
    </row>
    <row r="46" spans="1:23" ht="120">
      <c r="A46" s="13">
        <v>7</v>
      </c>
      <c r="B46" s="77" t="s">
        <v>179</v>
      </c>
      <c r="C46" s="77" t="s">
        <v>203</v>
      </c>
      <c r="D46" s="113" t="s">
        <v>158</v>
      </c>
      <c r="E46" s="115" t="s">
        <v>36</v>
      </c>
      <c r="F46" s="116"/>
      <c r="G46" s="134" t="s">
        <v>124</v>
      </c>
      <c r="H46" s="14">
        <f>SUM(H47,H50)</f>
        <v>69261070</v>
      </c>
      <c r="I46" s="78">
        <f t="shared" ref="I46:K46" si="19">SUM(I47,I50)</f>
        <v>45000</v>
      </c>
      <c r="J46" s="78">
        <f t="shared" si="19"/>
        <v>35200500</v>
      </c>
      <c r="K46" s="78">
        <f t="shared" si="19"/>
        <v>34004500</v>
      </c>
      <c r="L46" s="7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47">
        <f>50688560-24653560</f>
        <v>26035000</v>
      </c>
    </row>
    <row r="47" spans="1:23" ht="15">
      <c r="A47" s="121" t="s">
        <v>12</v>
      </c>
      <c r="B47" s="122"/>
      <c r="C47" s="123"/>
      <c r="D47" s="114"/>
      <c r="E47" s="117"/>
      <c r="F47" s="118"/>
      <c r="G47" s="120"/>
      <c r="H47" s="10">
        <f>SUM(H48:H49)</f>
        <v>46070</v>
      </c>
      <c r="I47" s="76">
        <f>SUM(I48:I49)</f>
        <v>30000</v>
      </c>
      <c r="J47" s="76">
        <f>SUM(J48:J49)</f>
        <v>500</v>
      </c>
      <c r="K47" s="76">
        <f>SUM(K48:K49)</f>
        <v>4500</v>
      </c>
      <c r="L47" s="76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41"/>
    </row>
    <row r="48" spans="1:23" s="74" customFormat="1" ht="15">
      <c r="A48" s="82"/>
      <c r="B48" s="124" t="s">
        <v>23</v>
      </c>
      <c r="C48" s="125"/>
      <c r="D48" s="114"/>
      <c r="E48" s="117"/>
      <c r="F48" s="118"/>
      <c r="G48" s="120"/>
      <c r="H48" s="76">
        <v>29750</v>
      </c>
      <c r="I48" s="76">
        <v>25500</v>
      </c>
      <c r="J48" s="76">
        <v>425</v>
      </c>
      <c r="K48" s="76">
        <v>3825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41"/>
    </row>
    <row r="49" spans="1:23" s="74" customFormat="1" ht="15">
      <c r="A49" s="82"/>
      <c r="B49" s="124" t="s">
        <v>25</v>
      </c>
      <c r="C49" s="125"/>
      <c r="D49" s="114"/>
      <c r="E49" s="117"/>
      <c r="F49" s="118"/>
      <c r="G49" s="120"/>
      <c r="H49" s="76">
        <v>16320</v>
      </c>
      <c r="I49" s="76">
        <v>4500</v>
      </c>
      <c r="J49" s="76">
        <v>75</v>
      </c>
      <c r="K49" s="76">
        <v>675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41"/>
    </row>
    <row r="50" spans="1:23" ht="15">
      <c r="A50" s="121" t="s">
        <v>11</v>
      </c>
      <c r="B50" s="122"/>
      <c r="C50" s="123"/>
      <c r="D50" s="114"/>
      <c r="E50" s="117"/>
      <c r="F50" s="118"/>
      <c r="G50" s="120"/>
      <c r="H50" s="10">
        <f>SUM(H51:H53)</f>
        <v>69215000</v>
      </c>
      <c r="I50" s="76">
        <f>SUM(I51:I53)</f>
        <v>15000</v>
      </c>
      <c r="J50" s="76">
        <f>SUM(J51:J53)</f>
        <v>35200000</v>
      </c>
      <c r="K50" s="76">
        <f>SUM(K51:K53)</f>
        <v>34000000</v>
      </c>
      <c r="L50" s="76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41"/>
    </row>
    <row r="51" spans="1:23" ht="15">
      <c r="A51" s="33"/>
      <c r="B51" s="124" t="s">
        <v>23</v>
      </c>
      <c r="C51" s="125"/>
      <c r="D51" s="114"/>
      <c r="E51" s="117"/>
      <c r="F51" s="118"/>
      <c r="G51" s="120"/>
      <c r="H51" s="10">
        <v>58832750</v>
      </c>
      <c r="I51" s="76">
        <v>12750</v>
      </c>
      <c r="J51" s="76">
        <v>29920000</v>
      </c>
      <c r="K51" s="76">
        <v>28900000</v>
      </c>
      <c r="L51" s="7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1"/>
    </row>
    <row r="52" spans="1:23" ht="15">
      <c r="A52" s="33"/>
      <c r="B52" s="124" t="s">
        <v>25</v>
      </c>
      <c r="C52" s="125"/>
      <c r="D52" s="114"/>
      <c r="E52" s="117"/>
      <c r="F52" s="118"/>
      <c r="G52" s="120"/>
      <c r="H52" s="10">
        <v>3462250</v>
      </c>
      <c r="I52" s="76">
        <v>2250</v>
      </c>
      <c r="J52" s="76">
        <v>1760000</v>
      </c>
      <c r="K52" s="76">
        <v>1700000</v>
      </c>
      <c r="L52" s="7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41"/>
    </row>
    <row r="53" spans="1:23" ht="15">
      <c r="A53" s="33"/>
      <c r="B53" s="124" t="s">
        <v>166</v>
      </c>
      <c r="C53" s="125"/>
      <c r="D53" s="126"/>
      <c r="E53" s="127"/>
      <c r="F53" s="128"/>
      <c r="G53" s="135"/>
      <c r="H53" s="10">
        <v>6920000</v>
      </c>
      <c r="I53" s="76">
        <v>0</v>
      </c>
      <c r="J53" s="76">
        <v>3520000</v>
      </c>
      <c r="K53" s="76">
        <v>3400000</v>
      </c>
      <c r="L53" s="7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41"/>
    </row>
    <row r="54" spans="1:23" s="74" customFormat="1" ht="135">
      <c r="A54" s="77">
        <v>8</v>
      </c>
      <c r="B54" s="77" t="s">
        <v>176</v>
      </c>
      <c r="C54" s="77" t="s">
        <v>203</v>
      </c>
      <c r="D54" s="113" t="s">
        <v>158</v>
      </c>
      <c r="E54" s="115" t="s">
        <v>36</v>
      </c>
      <c r="F54" s="116"/>
      <c r="G54" s="134" t="s">
        <v>124</v>
      </c>
      <c r="H54" s="78">
        <f>SUM(H55,H57)</f>
        <v>18380000</v>
      </c>
      <c r="I54" s="78">
        <f t="shared" ref="I54:K54" si="20">SUM(I55,I57)</f>
        <v>205000</v>
      </c>
      <c r="J54" s="78">
        <f t="shared" si="20"/>
        <v>18080000</v>
      </c>
      <c r="K54" s="78">
        <f t="shared" si="20"/>
        <v>95000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89">
        <v>200000</v>
      </c>
    </row>
    <row r="55" spans="1:23" s="74" customFormat="1" ht="15">
      <c r="A55" s="121" t="s">
        <v>12</v>
      </c>
      <c r="B55" s="122"/>
      <c r="C55" s="123"/>
      <c r="D55" s="114"/>
      <c r="E55" s="117"/>
      <c r="F55" s="118"/>
      <c r="G55" s="120"/>
      <c r="H55" s="76">
        <f>H56</f>
        <v>300000</v>
      </c>
      <c r="I55" s="76">
        <f t="shared" ref="I55:K55" si="21">I56</f>
        <v>205000</v>
      </c>
      <c r="J55" s="76">
        <f t="shared" si="21"/>
        <v>0</v>
      </c>
      <c r="K55" s="76">
        <f t="shared" si="21"/>
        <v>95000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41"/>
    </row>
    <row r="56" spans="1:23" s="74" customFormat="1" ht="15">
      <c r="A56" s="82"/>
      <c r="B56" s="124" t="s">
        <v>25</v>
      </c>
      <c r="C56" s="125"/>
      <c r="D56" s="114"/>
      <c r="E56" s="117"/>
      <c r="F56" s="118"/>
      <c r="G56" s="120"/>
      <c r="H56" s="76">
        <v>300000</v>
      </c>
      <c r="I56" s="76">
        <v>205000</v>
      </c>
      <c r="J56" s="76"/>
      <c r="K56" s="76">
        <v>95000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41"/>
    </row>
    <row r="57" spans="1:23" s="74" customFormat="1" ht="15">
      <c r="A57" s="121" t="s">
        <v>11</v>
      </c>
      <c r="B57" s="122"/>
      <c r="C57" s="123"/>
      <c r="D57" s="114"/>
      <c r="E57" s="117"/>
      <c r="F57" s="118"/>
      <c r="G57" s="120"/>
      <c r="H57" s="76">
        <f>SUM(H58:H61)</f>
        <v>18080000</v>
      </c>
      <c r="I57" s="76">
        <f t="shared" ref="I57:K57" si="22">SUM(I58:I61)</f>
        <v>0</v>
      </c>
      <c r="J57" s="76">
        <f t="shared" si="22"/>
        <v>18080000</v>
      </c>
      <c r="K57" s="76">
        <f t="shared" si="22"/>
        <v>0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41"/>
    </row>
    <row r="58" spans="1:23" s="74" customFormat="1" ht="15">
      <c r="A58" s="82"/>
      <c r="B58" s="124" t="s">
        <v>23</v>
      </c>
      <c r="C58" s="125"/>
      <c r="D58" s="114"/>
      <c r="E58" s="117"/>
      <c r="F58" s="118"/>
      <c r="G58" s="120"/>
      <c r="H58" s="76">
        <v>7380000</v>
      </c>
      <c r="I58" s="76"/>
      <c r="J58" s="76">
        <v>7380000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41"/>
    </row>
    <row r="59" spans="1:23" s="74" customFormat="1" ht="15">
      <c r="A59" s="82"/>
      <c r="B59" s="124" t="s">
        <v>25</v>
      </c>
      <c r="C59" s="125"/>
      <c r="D59" s="114"/>
      <c r="E59" s="117"/>
      <c r="F59" s="118"/>
      <c r="G59" s="120"/>
      <c r="H59" s="76">
        <v>4200000</v>
      </c>
      <c r="I59" s="76"/>
      <c r="J59" s="76">
        <v>4200000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41"/>
    </row>
    <row r="60" spans="1:23" s="74" customFormat="1" ht="15">
      <c r="A60" s="82"/>
      <c r="B60" s="124" t="s">
        <v>24</v>
      </c>
      <c r="C60" s="125"/>
      <c r="D60" s="114"/>
      <c r="E60" s="117"/>
      <c r="F60" s="118"/>
      <c r="G60" s="120"/>
      <c r="H60" s="76">
        <v>5800000</v>
      </c>
      <c r="I60" s="76"/>
      <c r="J60" s="76">
        <v>5800000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41"/>
    </row>
    <row r="61" spans="1:23" s="74" customFormat="1" ht="15">
      <c r="A61" s="82"/>
      <c r="B61" s="124" t="s">
        <v>166</v>
      </c>
      <c r="C61" s="125"/>
      <c r="D61" s="126"/>
      <c r="E61" s="127"/>
      <c r="F61" s="128"/>
      <c r="G61" s="135"/>
      <c r="H61" s="76">
        <v>700000</v>
      </c>
      <c r="I61" s="76"/>
      <c r="J61" s="76">
        <v>700000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41"/>
    </row>
    <row r="62" spans="1:23" ht="75.75" customHeight="1">
      <c r="A62" s="13">
        <v>9</v>
      </c>
      <c r="B62" s="77" t="s">
        <v>63</v>
      </c>
      <c r="C62" s="13" t="s">
        <v>62</v>
      </c>
      <c r="D62" s="113" t="s">
        <v>192</v>
      </c>
      <c r="E62" s="115" t="s">
        <v>34</v>
      </c>
      <c r="F62" s="116"/>
      <c r="G62" s="134" t="s">
        <v>125</v>
      </c>
      <c r="H62" s="14">
        <f>SUM(H63:H64)</f>
        <v>47815045</v>
      </c>
      <c r="I62" s="78">
        <f>SUM(I63:I64)</f>
        <v>19984132</v>
      </c>
      <c r="J62" s="78">
        <f>SUM(J63:J64)</f>
        <v>21272910</v>
      </c>
      <c r="K62" s="78"/>
      <c r="L62" s="78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89">
        <f>17653400-16377</f>
        <v>17637023</v>
      </c>
    </row>
    <row r="63" spans="1:23" ht="15">
      <c r="A63" s="121" t="s">
        <v>3</v>
      </c>
      <c r="B63" s="122"/>
      <c r="C63" s="123"/>
      <c r="D63" s="114"/>
      <c r="E63" s="117"/>
      <c r="F63" s="118"/>
      <c r="G63" s="120"/>
      <c r="H63" s="10"/>
      <c r="I63" s="76"/>
      <c r="J63" s="76"/>
      <c r="K63" s="76"/>
      <c r="L63" s="76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41"/>
    </row>
    <row r="64" spans="1:23" ht="15">
      <c r="A64" s="121" t="s">
        <v>11</v>
      </c>
      <c r="B64" s="122"/>
      <c r="C64" s="123"/>
      <c r="D64" s="114"/>
      <c r="E64" s="117"/>
      <c r="F64" s="118"/>
      <c r="G64" s="120"/>
      <c r="H64" s="10">
        <f>SUM(H65:H67)</f>
        <v>47815045</v>
      </c>
      <c r="I64" s="76">
        <f t="shared" ref="I64:J64" si="23">SUM(I65:I67)</f>
        <v>19984132</v>
      </c>
      <c r="J64" s="76">
        <f t="shared" si="23"/>
        <v>21272910</v>
      </c>
      <c r="K64" s="76"/>
      <c r="L64" s="76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41"/>
    </row>
    <row r="65" spans="1:23" ht="15">
      <c r="A65" s="33"/>
      <c r="B65" s="124" t="s">
        <v>23</v>
      </c>
      <c r="C65" s="125"/>
      <c r="D65" s="114"/>
      <c r="E65" s="117"/>
      <c r="F65" s="118"/>
      <c r="G65" s="120"/>
      <c r="H65" s="10">
        <v>38127765</v>
      </c>
      <c r="I65" s="76">
        <v>16081365</v>
      </c>
      <c r="J65" s="76">
        <v>16472098</v>
      </c>
      <c r="K65" s="76"/>
      <c r="L65" s="76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41"/>
    </row>
    <row r="66" spans="1:23" ht="15">
      <c r="A66" s="33"/>
      <c r="B66" s="124" t="s">
        <v>25</v>
      </c>
      <c r="C66" s="125"/>
      <c r="D66" s="114"/>
      <c r="E66" s="117"/>
      <c r="F66" s="118"/>
      <c r="G66" s="120"/>
      <c r="H66" s="76">
        <v>6685109</v>
      </c>
      <c r="I66" s="76">
        <v>2739007</v>
      </c>
      <c r="J66" s="76">
        <v>2962401</v>
      </c>
      <c r="K66" s="76"/>
      <c r="L66" s="76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41"/>
    </row>
    <row r="67" spans="1:23" s="74" customFormat="1" ht="15">
      <c r="A67" s="82"/>
      <c r="B67" s="124" t="s">
        <v>24</v>
      </c>
      <c r="C67" s="125"/>
      <c r="D67" s="126"/>
      <c r="E67" s="127"/>
      <c r="F67" s="128"/>
      <c r="G67" s="135"/>
      <c r="H67" s="76">
        <v>3002171</v>
      </c>
      <c r="I67" s="76">
        <v>1163760</v>
      </c>
      <c r="J67" s="76">
        <v>1838411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41"/>
    </row>
    <row r="68" spans="1:23" ht="60">
      <c r="A68" s="13">
        <v>10</v>
      </c>
      <c r="B68" s="13" t="s">
        <v>65</v>
      </c>
      <c r="C68" s="13" t="s">
        <v>64</v>
      </c>
      <c r="D68" s="113" t="s">
        <v>192</v>
      </c>
      <c r="E68" s="115" t="s">
        <v>34</v>
      </c>
      <c r="F68" s="116"/>
      <c r="G68" s="134" t="s">
        <v>125</v>
      </c>
      <c r="H68" s="14">
        <f>SUM(H69:H70)</f>
        <v>23598891</v>
      </c>
      <c r="I68" s="78">
        <f t="shared" ref="I68:J68" si="24">SUM(I69:I70)</f>
        <v>9728602</v>
      </c>
      <c r="J68" s="78">
        <f t="shared" si="24"/>
        <v>8070289</v>
      </c>
      <c r="K68" s="78"/>
      <c r="L68" s="78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47">
        <f>29200000-11401109</f>
        <v>17798891</v>
      </c>
    </row>
    <row r="69" spans="1:23" ht="15">
      <c r="A69" s="121" t="s">
        <v>3</v>
      </c>
      <c r="B69" s="122"/>
      <c r="C69" s="123"/>
      <c r="D69" s="114"/>
      <c r="E69" s="117"/>
      <c r="F69" s="118"/>
      <c r="G69" s="120"/>
      <c r="H69" s="10"/>
      <c r="I69" s="76"/>
      <c r="J69" s="76"/>
      <c r="K69" s="76"/>
      <c r="L69" s="76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41"/>
    </row>
    <row r="70" spans="1:23" ht="15">
      <c r="A70" s="121" t="s">
        <v>11</v>
      </c>
      <c r="B70" s="122"/>
      <c r="C70" s="123"/>
      <c r="D70" s="114"/>
      <c r="E70" s="117"/>
      <c r="F70" s="118"/>
      <c r="G70" s="120"/>
      <c r="H70" s="10">
        <f>SUM(H71:H72)</f>
        <v>23598891</v>
      </c>
      <c r="I70" s="76">
        <f t="shared" ref="I70:J70" si="25">SUM(I71:I72)</f>
        <v>9728602</v>
      </c>
      <c r="J70" s="76">
        <f t="shared" si="25"/>
        <v>8070289</v>
      </c>
      <c r="K70" s="76"/>
      <c r="L70" s="76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41"/>
    </row>
    <row r="71" spans="1:23" ht="15">
      <c r="A71" s="33"/>
      <c r="B71" s="124" t="s">
        <v>23</v>
      </c>
      <c r="C71" s="125"/>
      <c r="D71" s="114"/>
      <c r="E71" s="117"/>
      <c r="F71" s="118"/>
      <c r="G71" s="120"/>
      <c r="H71" s="10">
        <v>20069058</v>
      </c>
      <c r="I71" s="76">
        <v>8269312</v>
      </c>
      <c r="J71" s="76">
        <v>7039746</v>
      </c>
      <c r="K71" s="76"/>
      <c r="L71" s="76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41"/>
    </row>
    <row r="72" spans="1:23" ht="15">
      <c r="A72" s="33"/>
      <c r="B72" s="124" t="s">
        <v>25</v>
      </c>
      <c r="C72" s="125"/>
      <c r="D72" s="126"/>
      <c r="E72" s="127"/>
      <c r="F72" s="128"/>
      <c r="G72" s="135"/>
      <c r="H72" s="10">
        <v>3529833</v>
      </c>
      <c r="I72" s="76">
        <v>1459290</v>
      </c>
      <c r="J72" s="76">
        <v>1030543</v>
      </c>
      <c r="K72" s="76"/>
      <c r="L72" s="76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41"/>
    </row>
    <row r="73" spans="1:23" ht="79.5" customHeight="1">
      <c r="A73" s="13">
        <v>11</v>
      </c>
      <c r="B73" s="13" t="s">
        <v>66</v>
      </c>
      <c r="C73" s="13" t="s">
        <v>58</v>
      </c>
      <c r="D73" s="113" t="s">
        <v>192</v>
      </c>
      <c r="E73" s="115" t="s">
        <v>34</v>
      </c>
      <c r="F73" s="116"/>
      <c r="G73" s="134" t="s">
        <v>125</v>
      </c>
      <c r="H73" s="14">
        <f>SUM(H74:H75)</f>
        <v>12000000</v>
      </c>
      <c r="I73" s="78">
        <f t="shared" ref="I73:J73" si="26">SUM(I74:I75)</f>
        <v>5000000</v>
      </c>
      <c r="J73" s="78">
        <f t="shared" si="26"/>
        <v>7000000</v>
      </c>
      <c r="K73" s="78"/>
      <c r="L73" s="78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47">
        <f>1000000+10500000</f>
        <v>11500000</v>
      </c>
    </row>
    <row r="74" spans="1:23" ht="15">
      <c r="A74" s="121" t="s">
        <v>3</v>
      </c>
      <c r="B74" s="122"/>
      <c r="C74" s="123"/>
      <c r="D74" s="114"/>
      <c r="E74" s="117"/>
      <c r="F74" s="118"/>
      <c r="G74" s="120"/>
      <c r="H74" s="10"/>
      <c r="I74" s="76"/>
      <c r="J74" s="76"/>
      <c r="K74" s="76"/>
      <c r="L74" s="7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41"/>
    </row>
    <row r="75" spans="1:23" ht="15">
      <c r="A75" s="121" t="s">
        <v>11</v>
      </c>
      <c r="B75" s="122"/>
      <c r="C75" s="123"/>
      <c r="D75" s="114"/>
      <c r="E75" s="117"/>
      <c r="F75" s="118"/>
      <c r="G75" s="120"/>
      <c r="H75" s="10">
        <f>SUM(H76:H78)</f>
        <v>12000000</v>
      </c>
      <c r="I75" s="76">
        <f t="shared" ref="I75:J75" si="27">SUM(I76:I78)</f>
        <v>5000000</v>
      </c>
      <c r="J75" s="76">
        <f t="shared" si="27"/>
        <v>7000000</v>
      </c>
      <c r="K75" s="76"/>
      <c r="L75" s="7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41"/>
    </row>
    <row r="76" spans="1:23" ht="15">
      <c r="A76" s="33"/>
      <c r="B76" s="124" t="s">
        <v>23</v>
      </c>
      <c r="C76" s="125"/>
      <c r="D76" s="114"/>
      <c r="E76" s="117"/>
      <c r="F76" s="118"/>
      <c r="G76" s="120"/>
      <c r="H76" s="10">
        <v>6000000</v>
      </c>
      <c r="I76" s="76">
        <v>2500000</v>
      </c>
      <c r="J76" s="76">
        <v>3500000</v>
      </c>
      <c r="K76" s="76"/>
      <c r="L76" s="7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41"/>
    </row>
    <row r="77" spans="1:23" ht="15">
      <c r="A77" s="33"/>
      <c r="B77" s="124" t="s">
        <v>25</v>
      </c>
      <c r="C77" s="125"/>
      <c r="D77" s="114"/>
      <c r="E77" s="117"/>
      <c r="F77" s="118"/>
      <c r="G77" s="120"/>
      <c r="H77" s="10">
        <v>600000</v>
      </c>
      <c r="I77" s="76">
        <v>250000</v>
      </c>
      <c r="J77" s="76">
        <v>350000</v>
      </c>
      <c r="K77" s="76"/>
      <c r="L77" s="7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41"/>
    </row>
    <row r="78" spans="1:23" s="74" customFormat="1" ht="15">
      <c r="A78" s="82"/>
      <c r="B78" s="124" t="s">
        <v>24</v>
      </c>
      <c r="C78" s="125"/>
      <c r="D78" s="126"/>
      <c r="E78" s="127"/>
      <c r="F78" s="128"/>
      <c r="G78" s="135"/>
      <c r="H78" s="76">
        <v>5400000</v>
      </c>
      <c r="I78" s="76">
        <v>2250000</v>
      </c>
      <c r="J78" s="76">
        <v>3150000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41"/>
    </row>
    <row r="79" spans="1:23" ht="78" customHeight="1">
      <c r="A79" s="13">
        <v>12</v>
      </c>
      <c r="B79" s="75" t="s">
        <v>67</v>
      </c>
      <c r="C79" s="29" t="s">
        <v>58</v>
      </c>
      <c r="D79" s="113" t="s">
        <v>192</v>
      </c>
      <c r="E79" s="115" t="s">
        <v>34</v>
      </c>
      <c r="F79" s="116"/>
      <c r="G79" s="134" t="s">
        <v>125</v>
      </c>
      <c r="H79" s="14">
        <f>SUM(H80:H81)</f>
        <v>43918531</v>
      </c>
      <c r="I79" s="78">
        <f t="shared" ref="I79:J79" si="28">SUM(I80:I81)</f>
        <v>25710931</v>
      </c>
      <c r="J79" s="78">
        <f t="shared" si="28"/>
        <v>17370507</v>
      </c>
      <c r="K79" s="78"/>
      <c r="L79" s="78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7">
        <v>27809600</v>
      </c>
    </row>
    <row r="80" spans="1:23" ht="15">
      <c r="A80" s="121" t="s">
        <v>3</v>
      </c>
      <c r="B80" s="122"/>
      <c r="C80" s="123"/>
      <c r="D80" s="114"/>
      <c r="E80" s="117"/>
      <c r="F80" s="118"/>
      <c r="G80" s="120"/>
      <c r="H80" s="10"/>
      <c r="I80" s="76"/>
      <c r="J80" s="76"/>
      <c r="K80" s="76"/>
      <c r="L80" s="76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41"/>
    </row>
    <row r="81" spans="1:23" ht="15">
      <c r="A81" s="121" t="s">
        <v>11</v>
      </c>
      <c r="B81" s="122"/>
      <c r="C81" s="123"/>
      <c r="D81" s="114"/>
      <c r="E81" s="117"/>
      <c r="F81" s="118"/>
      <c r="G81" s="120"/>
      <c r="H81" s="10">
        <f>SUM(H82:H84)</f>
        <v>43918531</v>
      </c>
      <c r="I81" s="76">
        <f t="shared" ref="I81:J81" si="29">SUM(I82:I84)</f>
        <v>25710931</v>
      </c>
      <c r="J81" s="76">
        <f t="shared" si="29"/>
        <v>17370507</v>
      </c>
      <c r="K81" s="76"/>
      <c r="L81" s="76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41"/>
    </row>
    <row r="82" spans="1:23" ht="15">
      <c r="A82" s="33"/>
      <c r="B82" s="124" t="s">
        <v>23</v>
      </c>
      <c r="C82" s="125"/>
      <c r="D82" s="114"/>
      <c r="E82" s="117"/>
      <c r="F82" s="118"/>
      <c r="G82" s="120"/>
      <c r="H82" s="10">
        <v>34187476</v>
      </c>
      <c r="I82" s="76">
        <v>18711016</v>
      </c>
      <c r="J82" s="76">
        <v>14764931</v>
      </c>
      <c r="K82" s="76"/>
      <c r="L82" s="76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41"/>
    </row>
    <row r="83" spans="1:23" ht="15">
      <c r="A83" s="33"/>
      <c r="B83" s="124" t="s">
        <v>25</v>
      </c>
      <c r="C83" s="125"/>
      <c r="D83" s="114"/>
      <c r="E83" s="117"/>
      <c r="F83" s="118"/>
      <c r="G83" s="120"/>
      <c r="H83" s="10">
        <v>5131140</v>
      </c>
      <c r="I83" s="76">
        <v>2400000</v>
      </c>
      <c r="J83" s="76">
        <v>2605576</v>
      </c>
      <c r="K83" s="76"/>
      <c r="L83" s="76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41"/>
    </row>
    <row r="84" spans="1:23" s="74" customFormat="1" ht="15">
      <c r="A84" s="82"/>
      <c r="B84" s="124" t="s">
        <v>24</v>
      </c>
      <c r="C84" s="125"/>
      <c r="D84" s="126"/>
      <c r="E84" s="127"/>
      <c r="F84" s="128"/>
      <c r="G84" s="135"/>
      <c r="H84" s="76">
        <v>4599915</v>
      </c>
      <c r="I84" s="76">
        <v>4599915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41"/>
    </row>
    <row r="85" spans="1:23" ht="78" customHeight="1">
      <c r="A85" s="13">
        <v>13</v>
      </c>
      <c r="B85" s="13" t="s">
        <v>68</v>
      </c>
      <c r="C85" s="19" t="s">
        <v>58</v>
      </c>
      <c r="D85" s="113" t="s">
        <v>192</v>
      </c>
      <c r="E85" s="115" t="s">
        <v>34</v>
      </c>
      <c r="F85" s="116"/>
      <c r="G85" s="134" t="s">
        <v>125</v>
      </c>
      <c r="H85" s="14">
        <f>SUM(H86:H87)</f>
        <v>23060000</v>
      </c>
      <c r="I85" s="78">
        <f t="shared" ref="I85:J85" si="30">SUM(I86:I87)</f>
        <v>7460000</v>
      </c>
      <c r="J85" s="78">
        <f t="shared" si="30"/>
        <v>15600000</v>
      </c>
      <c r="K85" s="78"/>
      <c r="L85" s="78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47">
        <v>15260000</v>
      </c>
    </row>
    <row r="86" spans="1:23" ht="15">
      <c r="A86" s="121" t="s">
        <v>3</v>
      </c>
      <c r="B86" s="122"/>
      <c r="C86" s="123"/>
      <c r="D86" s="114"/>
      <c r="E86" s="117"/>
      <c r="F86" s="118"/>
      <c r="G86" s="120"/>
      <c r="H86" s="10"/>
      <c r="I86" s="76"/>
      <c r="J86" s="76"/>
      <c r="K86" s="76"/>
      <c r="L86" s="76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41"/>
    </row>
    <row r="87" spans="1:23" ht="15">
      <c r="A87" s="121" t="s">
        <v>11</v>
      </c>
      <c r="B87" s="122"/>
      <c r="C87" s="123"/>
      <c r="D87" s="114"/>
      <c r="E87" s="117"/>
      <c r="F87" s="118"/>
      <c r="G87" s="120"/>
      <c r="H87" s="10">
        <f>SUM(H88:H90)</f>
        <v>23060000</v>
      </c>
      <c r="I87" s="76">
        <f t="shared" ref="I87:J87" si="31">SUM(I88:I90)</f>
        <v>7460000</v>
      </c>
      <c r="J87" s="76">
        <f t="shared" si="31"/>
        <v>15600000</v>
      </c>
      <c r="K87" s="76"/>
      <c r="L87" s="76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41"/>
    </row>
    <row r="88" spans="1:23" ht="15">
      <c r="A88" s="33"/>
      <c r="B88" s="124" t="s">
        <v>23</v>
      </c>
      <c r="C88" s="125"/>
      <c r="D88" s="114"/>
      <c r="E88" s="117"/>
      <c r="F88" s="118"/>
      <c r="G88" s="120"/>
      <c r="H88" s="10">
        <v>11530000</v>
      </c>
      <c r="I88" s="76">
        <v>3730000</v>
      </c>
      <c r="J88" s="76">
        <v>7800000</v>
      </c>
      <c r="K88" s="76"/>
      <c r="L88" s="76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41"/>
    </row>
    <row r="89" spans="1:23" ht="15">
      <c r="A89" s="33"/>
      <c r="B89" s="124" t="s">
        <v>25</v>
      </c>
      <c r="C89" s="125"/>
      <c r="D89" s="114"/>
      <c r="E89" s="117"/>
      <c r="F89" s="118"/>
      <c r="G89" s="120"/>
      <c r="H89" s="10">
        <v>1153000</v>
      </c>
      <c r="I89" s="76">
        <v>373000</v>
      </c>
      <c r="J89" s="76">
        <v>780000</v>
      </c>
      <c r="K89" s="76"/>
      <c r="L89" s="76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41"/>
    </row>
    <row r="90" spans="1:23" s="74" customFormat="1" ht="15">
      <c r="A90" s="82"/>
      <c r="B90" s="124" t="s">
        <v>24</v>
      </c>
      <c r="C90" s="125"/>
      <c r="D90" s="126"/>
      <c r="E90" s="127"/>
      <c r="F90" s="128"/>
      <c r="G90" s="135"/>
      <c r="H90" s="76">
        <v>10377000</v>
      </c>
      <c r="I90" s="76">
        <v>3357000</v>
      </c>
      <c r="J90" s="76">
        <v>7020000</v>
      </c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41"/>
    </row>
    <row r="91" spans="1:23" ht="90">
      <c r="A91" s="13">
        <v>14</v>
      </c>
      <c r="B91" s="77" t="s">
        <v>69</v>
      </c>
      <c r="C91" s="19" t="s">
        <v>58</v>
      </c>
      <c r="D91" s="113" t="s">
        <v>192</v>
      </c>
      <c r="E91" s="115" t="s">
        <v>34</v>
      </c>
      <c r="F91" s="116"/>
      <c r="G91" s="134" t="s">
        <v>125</v>
      </c>
      <c r="H91" s="14">
        <f>SUM(H92:H93)</f>
        <v>82500000</v>
      </c>
      <c r="I91" s="78">
        <f t="shared" ref="I91:J91" si="32">SUM(I92:I93)</f>
        <v>27000000</v>
      </c>
      <c r="J91" s="78">
        <f t="shared" si="32"/>
        <v>55500000</v>
      </c>
      <c r="K91" s="78"/>
      <c r="L91" s="78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47">
        <v>55000000</v>
      </c>
    </row>
    <row r="92" spans="1:23" ht="15">
      <c r="A92" s="121" t="s">
        <v>3</v>
      </c>
      <c r="B92" s="122"/>
      <c r="C92" s="123"/>
      <c r="D92" s="114"/>
      <c r="E92" s="117"/>
      <c r="F92" s="118"/>
      <c r="G92" s="120"/>
      <c r="H92" s="10"/>
      <c r="I92" s="76"/>
      <c r="J92" s="76"/>
      <c r="K92" s="76"/>
      <c r="L92" s="76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41"/>
    </row>
    <row r="93" spans="1:23" ht="15">
      <c r="A93" s="121" t="s">
        <v>11</v>
      </c>
      <c r="B93" s="122"/>
      <c r="C93" s="123"/>
      <c r="D93" s="114"/>
      <c r="E93" s="117"/>
      <c r="F93" s="118"/>
      <c r="G93" s="120"/>
      <c r="H93" s="10">
        <f>SUM(H94:H96)</f>
        <v>82500000</v>
      </c>
      <c r="I93" s="76">
        <f t="shared" ref="I93:J93" si="33">SUM(I94:I96)</f>
        <v>27000000</v>
      </c>
      <c r="J93" s="76">
        <f t="shared" si="33"/>
        <v>55500000</v>
      </c>
      <c r="K93" s="76"/>
      <c r="L93" s="76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41"/>
    </row>
    <row r="94" spans="1:23" ht="15">
      <c r="A94" s="33"/>
      <c r="B94" s="124" t="s">
        <v>23</v>
      </c>
      <c r="C94" s="125"/>
      <c r="D94" s="114"/>
      <c r="E94" s="117"/>
      <c r="F94" s="118"/>
      <c r="G94" s="120"/>
      <c r="H94" s="10">
        <v>41250000</v>
      </c>
      <c r="I94" s="76">
        <v>13500000</v>
      </c>
      <c r="J94" s="76">
        <v>27750000</v>
      </c>
      <c r="K94" s="76"/>
      <c r="L94" s="76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41"/>
    </row>
    <row r="95" spans="1:23" ht="15">
      <c r="A95" s="33"/>
      <c r="B95" s="124" t="s">
        <v>25</v>
      </c>
      <c r="C95" s="125"/>
      <c r="D95" s="114"/>
      <c r="E95" s="117"/>
      <c r="F95" s="118"/>
      <c r="G95" s="120"/>
      <c r="H95" s="10">
        <v>4125000</v>
      </c>
      <c r="I95" s="76">
        <v>1350000</v>
      </c>
      <c r="J95" s="76">
        <v>2775000</v>
      </c>
      <c r="K95" s="76"/>
      <c r="L95" s="76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41"/>
    </row>
    <row r="96" spans="1:23" s="74" customFormat="1" ht="15">
      <c r="A96" s="82"/>
      <c r="B96" s="124" t="s">
        <v>24</v>
      </c>
      <c r="C96" s="125"/>
      <c r="D96" s="126"/>
      <c r="E96" s="127"/>
      <c r="F96" s="128"/>
      <c r="G96" s="135"/>
      <c r="H96" s="76">
        <v>37125000</v>
      </c>
      <c r="I96" s="76">
        <v>12150000</v>
      </c>
      <c r="J96" s="76">
        <v>24975000</v>
      </c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41"/>
    </row>
    <row r="97" spans="1:23" s="74" customFormat="1" ht="138.75" customHeight="1">
      <c r="A97" s="77">
        <v>15</v>
      </c>
      <c r="B97" s="77" t="s">
        <v>202</v>
      </c>
      <c r="C97" s="19" t="s">
        <v>58</v>
      </c>
      <c r="D97" s="113" t="s">
        <v>192</v>
      </c>
      <c r="E97" s="115" t="s">
        <v>184</v>
      </c>
      <c r="F97" s="116"/>
      <c r="G97" s="134" t="s">
        <v>125</v>
      </c>
      <c r="H97" s="78">
        <f>SUM(H98:H99)</f>
        <v>109000000</v>
      </c>
      <c r="I97" s="78">
        <f t="shared" ref="I97:L97" si="34">SUM(I98:I99)</f>
        <v>300000</v>
      </c>
      <c r="J97" s="78">
        <f t="shared" si="34"/>
        <v>2400000</v>
      </c>
      <c r="K97" s="78">
        <f t="shared" si="34"/>
        <v>76300000</v>
      </c>
      <c r="L97" s="78">
        <f t="shared" si="34"/>
        <v>30000000</v>
      </c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47">
        <v>108700000</v>
      </c>
    </row>
    <row r="98" spans="1:23" s="74" customFormat="1" ht="15">
      <c r="A98" s="129" t="s">
        <v>3</v>
      </c>
      <c r="B98" s="130"/>
      <c r="C98" s="131"/>
      <c r="D98" s="114"/>
      <c r="E98" s="117"/>
      <c r="F98" s="118"/>
      <c r="G98" s="120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41"/>
    </row>
    <row r="99" spans="1:23" s="74" customFormat="1" ht="15">
      <c r="A99" s="129" t="s">
        <v>11</v>
      </c>
      <c r="B99" s="130"/>
      <c r="C99" s="131"/>
      <c r="D99" s="114"/>
      <c r="E99" s="117"/>
      <c r="F99" s="118"/>
      <c r="G99" s="120"/>
      <c r="H99" s="76">
        <f>SUM(H100:H102)</f>
        <v>109000000</v>
      </c>
      <c r="I99" s="76">
        <f t="shared" ref="I99:L99" si="35">SUM(I100:I102)</f>
        <v>300000</v>
      </c>
      <c r="J99" s="76">
        <f t="shared" si="35"/>
        <v>2400000</v>
      </c>
      <c r="K99" s="76">
        <f t="shared" si="35"/>
        <v>76300000</v>
      </c>
      <c r="L99" s="76">
        <f t="shared" si="35"/>
        <v>30000000</v>
      </c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41"/>
    </row>
    <row r="100" spans="1:23" s="74" customFormat="1" ht="15">
      <c r="A100" s="82"/>
      <c r="B100" s="132" t="s">
        <v>23</v>
      </c>
      <c r="C100" s="133"/>
      <c r="D100" s="114"/>
      <c r="E100" s="117"/>
      <c r="F100" s="118"/>
      <c r="G100" s="120"/>
      <c r="H100" s="76">
        <v>80000000</v>
      </c>
      <c r="I100" s="76"/>
      <c r="J100" s="76">
        <v>1815603</v>
      </c>
      <c r="K100" s="76">
        <v>57721040</v>
      </c>
      <c r="L100" s="76">
        <v>20463357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44"/>
    </row>
    <row r="101" spans="1:23" s="74" customFormat="1" ht="15">
      <c r="A101" s="82"/>
      <c r="B101" s="132" t="s">
        <v>25</v>
      </c>
      <c r="C101" s="133"/>
      <c r="D101" s="114"/>
      <c r="E101" s="117"/>
      <c r="F101" s="118"/>
      <c r="G101" s="120"/>
      <c r="H101" s="76">
        <v>9000000</v>
      </c>
      <c r="I101" s="76">
        <v>300000</v>
      </c>
      <c r="J101" s="76">
        <v>130496</v>
      </c>
      <c r="K101" s="76">
        <v>4148700</v>
      </c>
      <c r="L101" s="76">
        <v>4420804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44"/>
    </row>
    <row r="102" spans="1:23" s="74" customFormat="1" ht="15">
      <c r="A102" s="38"/>
      <c r="B102" s="124" t="s">
        <v>24</v>
      </c>
      <c r="C102" s="125"/>
      <c r="D102" s="126"/>
      <c r="E102" s="127"/>
      <c r="F102" s="128"/>
      <c r="G102" s="135"/>
      <c r="H102" s="76">
        <v>20000000</v>
      </c>
      <c r="I102" s="76"/>
      <c r="J102" s="76">
        <v>453901</v>
      </c>
      <c r="K102" s="76">
        <v>14430260</v>
      </c>
      <c r="L102" s="76">
        <v>5115839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44"/>
    </row>
    <row r="103" spans="1:23" ht="75">
      <c r="A103" s="13">
        <v>16</v>
      </c>
      <c r="B103" s="77" t="s">
        <v>71</v>
      </c>
      <c r="C103" s="19" t="s">
        <v>70</v>
      </c>
      <c r="D103" s="113" t="s">
        <v>192</v>
      </c>
      <c r="E103" s="115" t="s">
        <v>39</v>
      </c>
      <c r="F103" s="116"/>
      <c r="G103" s="134" t="s">
        <v>125</v>
      </c>
      <c r="H103" s="14">
        <f>SUM(H104:H105)</f>
        <v>254059373</v>
      </c>
      <c r="I103" s="78">
        <f t="shared" ref="I103:J103" si="36">SUM(I104:I105)</f>
        <v>127206358</v>
      </c>
      <c r="J103" s="78">
        <f t="shared" si="36"/>
        <v>122027207</v>
      </c>
      <c r="K103" s="78"/>
      <c r="L103" s="78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47">
        <v>104418228</v>
      </c>
    </row>
    <row r="104" spans="1:23" ht="15">
      <c r="A104" s="129" t="s">
        <v>3</v>
      </c>
      <c r="B104" s="130"/>
      <c r="C104" s="131"/>
      <c r="D104" s="114"/>
      <c r="E104" s="117"/>
      <c r="F104" s="118"/>
      <c r="G104" s="120"/>
      <c r="H104" s="10"/>
      <c r="I104" s="76"/>
      <c r="J104" s="76"/>
      <c r="K104" s="76"/>
      <c r="L104" s="76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41"/>
    </row>
    <row r="105" spans="1:23" ht="15">
      <c r="A105" s="129" t="s">
        <v>11</v>
      </c>
      <c r="B105" s="130"/>
      <c r="C105" s="131"/>
      <c r="D105" s="114"/>
      <c r="E105" s="117"/>
      <c r="F105" s="118"/>
      <c r="G105" s="120"/>
      <c r="H105" s="10">
        <f>SUM(H106:H107)</f>
        <v>254059373</v>
      </c>
      <c r="I105" s="76">
        <f t="shared" ref="I105:J105" si="37">SUM(I106:I107)</f>
        <v>127206358</v>
      </c>
      <c r="J105" s="76">
        <f t="shared" si="37"/>
        <v>122027207</v>
      </c>
      <c r="K105" s="76"/>
      <c r="L105" s="76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41"/>
    </row>
    <row r="106" spans="1:23" ht="15">
      <c r="A106" s="33"/>
      <c r="B106" s="132" t="s">
        <v>23</v>
      </c>
      <c r="C106" s="133"/>
      <c r="D106" s="114"/>
      <c r="E106" s="117"/>
      <c r="F106" s="118"/>
      <c r="G106" s="120"/>
      <c r="H106" s="10">
        <v>143422396</v>
      </c>
      <c r="I106" s="76">
        <v>74797648</v>
      </c>
      <c r="J106" s="76">
        <v>68624748</v>
      </c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44"/>
    </row>
    <row r="107" spans="1:23" ht="15">
      <c r="A107" s="33"/>
      <c r="B107" s="132" t="s">
        <v>25</v>
      </c>
      <c r="C107" s="133"/>
      <c r="D107" s="126"/>
      <c r="E107" s="127"/>
      <c r="F107" s="128"/>
      <c r="G107" s="135"/>
      <c r="H107" s="10">
        <v>110636977</v>
      </c>
      <c r="I107" s="76">
        <v>52408710</v>
      </c>
      <c r="J107" s="76">
        <v>53402459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44"/>
    </row>
    <row r="108" spans="1:23" s="74" customFormat="1" ht="60">
      <c r="A108" s="34">
        <v>17</v>
      </c>
      <c r="B108" s="77" t="s">
        <v>173</v>
      </c>
      <c r="C108" s="77" t="s">
        <v>172</v>
      </c>
      <c r="D108" s="113" t="s">
        <v>192</v>
      </c>
      <c r="E108" s="115" t="s">
        <v>34</v>
      </c>
      <c r="F108" s="116"/>
      <c r="G108" s="134" t="s">
        <v>125</v>
      </c>
      <c r="H108" s="12">
        <f>SUM(H109:H110)</f>
        <v>2980556</v>
      </c>
      <c r="I108" s="12">
        <f t="shared" ref="I108:J108" si="38">SUM(I109:I110)</f>
        <v>100000</v>
      </c>
      <c r="J108" s="12">
        <f t="shared" si="38"/>
        <v>2880556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86">
        <v>2980556</v>
      </c>
    </row>
    <row r="109" spans="1:23" s="74" customFormat="1" ht="15" customHeight="1">
      <c r="A109" s="121" t="s">
        <v>3</v>
      </c>
      <c r="B109" s="122"/>
      <c r="C109" s="123"/>
      <c r="D109" s="114"/>
      <c r="E109" s="117"/>
      <c r="F109" s="118"/>
      <c r="G109" s="120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41"/>
    </row>
    <row r="110" spans="1:23" s="74" customFormat="1" ht="15">
      <c r="A110" s="121" t="s">
        <v>11</v>
      </c>
      <c r="B110" s="122"/>
      <c r="C110" s="123"/>
      <c r="D110" s="114"/>
      <c r="E110" s="117"/>
      <c r="F110" s="118"/>
      <c r="G110" s="120"/>
      <c r="H110" s="76">
        <f>SUM(H111:H112)</f>
        <v>2980556</v>
      </c>
      <c r="I110" s="76">
        <f t="shared" ref="I110:J110" si="39">SUM(I111:I112)</f>
        <v>100000</v>
      </c>
      <c r="J110" s="76">
        <f t="shared" si="39"/>
        <v>2880556</v>
      </c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41"/>
    </row>
    <row r="111" spans="1:23" s="74" customFormat="1" ht="15">
      <c r="A111" s="38"/>
      <c r="B111" s="124" t="s">
        <v>23</v>
      </c>
      <c r="C111" s="125"/>
      <c r="D111" s="114"/>
      <c r="E111" s="117"/>
      <c r="F111" s="118"/>
      <c r="G111" s="120"/>
      <c r="H111" s="3">
        <v>2533472</v>
      </c>
      <c r="I111" s="76">
        <v>85000</v>
      </c>
      <c r="J111" s="76">
        <v>2448472</v>
      </c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41"/>
    </row>
    <row r="112" spans="1:23" s="74" customFormat="1" ht="15">
      <c r="A112" s="38"/>
      <c r="B112" s="124" t="s">
        <v>24</v>
      </c>
      <c r="C112" s="125"/>
      <c r="D112" s="126"/>
      <c r="E112" s="127"/>
      <c r="F112" s="128"/>
      <c r="G112" s="135"/>
      <c r="H112" s="76">
        <v>447084</v>
      </c>
      <c r="I112" s="76">
        <v>15000</v>
      </c>
      <c r="J112" s="76">
        <v>432084</v>
      </c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41"/>
    </row>
    <row r="113" spans="1:23" s="74" customFormat="1" ht="153.75" customHeight="1">
      <c r="A113" s="77">
        <v>18</v>
      </c>
      <c r="B113" s="77" t="s">
        <v>180</v>
      </c>
      <c r="C113" s="19" t="s">
        <v>70</v>
      </c>
      <c r="D113" s="113" t="s">
        <v>192</v>
      </c>
      <c r="E113" s="115" t="s">
        <v>181</v>
      </c>
      <c r="F113" s="116"/>
      <c r="G113" s="134" t="s">
        <v>125</v>
      </c>
      <c r="H113" s="78">
        <f>SUM(H114:H115)</f>
        <v>54453006</v>
      </c>
      <c r="I113" s="78">
        <f t="shared" ref="I113:K113" si="40">SUM(I114:I115)</f>
        <v>15000000</v>
      </c>
      <c r="J113" s="78">
        <f t="shared" si="40"/>
        <v>20000000</v>
      </c>
      <c r="K113" s="78">
        <f t="shared" si="40"/>
        <v>19453006</v>
      </c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47">
        <v>54453006</v>
      </c>
    </row>
    <row r="114" spans="1:23" s="74" customFormat="1" ht="15">
      <c r="A114" s="129" t="s">
        <v>3</v>
      </c>
      <c r="B114" s="130"/>
      <c r="C114" s="131"/>
      <c r="D114" s="114"/>
      <c r="E114" s="117"/>
      <c r="F114" s="118"/>
      <c r="G114" s="120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41"/>
    </row>
    <row r="115" spans="1:23" s="74" customFormat="1" ht="15">
      <c r="A115" s="129" t="s">
        <v>11</v>
      </c>
      <c r="B115" s="130"/>
      <c r="C115" s="131"/>
      <c r="D115" s="114"/>
      <c r="E115" s="117"/>
      <c r="F115" s="118"/>
      <c r="G115" s="120"/>
      <c r="H115" s="76">
        <f>SUM(H116:H117)</f>
        <v>54453006</v>
      </c>
      <c r="I115" s="76">
        <f t="shared" ref="I115:K115" si="41">SUM(I116:I117)</f>
        <v>15000000</v>
      </c>
      <c r="J115" s="76">
        <f t="shared" si="41"/>
        <v>20000000</v>
      </c>
      <c r="K115" s="76">
        <f t="shared" si="41"/>
        <v>19453006</v>
      </c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41"/>
    </row>
    <row r="116" spans="1:23" s="74" customFormat="1" ht="15">
      <c r="A116" s="82"/>
      <c r="B116" s="132" t="s">
        <v>23</v>
      </c>
      <c r="C116" s="133"/>
      <c r="D116" s="114"/>
      <c r="E116" s="117"/>
      <c r="F116" s="118"/>
      <c r="G116" s="120"/>
      <c r="H116" s="76">
        <v>38117104</v>
      </c>
      <c r="I116" s="76">
        <v>10500000</v>
      </c>
      <c r="J116" s="76">
        <v>14000000</v>
      </c>
      <c r="K116" s="76">
        <v>13617104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44"/>
    </row>
    <row r="117" spans="1:23" s="74" customFormat="1" ht="15">
      <c r="A117" s="82"/>
      <c r="B117" s="132" t="s">
        <v>25</v>
      </c>
      <c r="C117" s="133"/>
      <c r="D117" s="126"/>
      <c r="E117" s="127"/>
      <c r="F117" s="128"/>
      <c r="G117" s="135"/>
      <c r="H117" s="76">
        <v>16335902</v>
      </c>
      <c r="I117" s="76">
        <v>4500000</v>
      </c>
      <c r="J117" s="76">
        <v>6000000</v>
      </c>
      <c r="K117" s="76">
        <v>5835902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44"/>
    </row>
    <row r="118" spans="1:23" ht="75">
      <c r="A118" s="13">
        <v>19</v>
      </c>
      <c r="B118" s="77" t="s">
        <v>73</v>
      </c>
      <c r="C118" s="13" t="s">
        <v>72</v>
      </c>
      <c r="D118" s="113" t="s">
        <v>158</v>
      </c>
      <c r="E118" s="115" t="s">
        <v>41</v>
      </c>
      <c r="F118" s="116"/>
      <c r="G118" s="134" t="s">
        <v>126</v>
      </c>
      <c r="H118" s="14">
        <f>SUM(H119,H121)</f>
        <v>311129907</v>
      </c>
      <c r="I118" s="78">
        <f t="shared" ref="I118:P118" si="42">SUM(I119,I121)</f>
        <v>16494639</v>
      </c>
      <c r="J118" s="78">
        <f t="shared" si="42"/>
        <v>160189948</v>
      </c>
      <c r="K118" s="78">
        <f t="shared" si="42"/>
        <v>121410519</v>
      </c>
      <c r="L118" s="78">
        <f t="shared" si="42"/>
        <v>2312632</v>
      </c>
      <c r="M118" s="78">
        <f t="shared" si="42"/>
        <v>1623847</v>
      </c>
      <c r="N118" s="78">
        <f t="shared" si="42"/>
        <v>1368759</v>
      </c>
      <c r="O118" s="78">
        <f t="shared" si="42"/>
        <v>3941190</v>
      </c>
      <c r="P118" s="78">
        <f t="shared" si="42"/>
        <v>3713373</v>
      </c>
      <c r="Q118" s="14"/>
      <c r="R118" s="14"/>
      <c r="S118" s="14"/>
      <c r="T118" s="14"/>
      <c r="U118" s="14"/>
      <c r="V118" s="14"/>
      <c r="W118" s="47">
        <v>794846</v>
      </c>
    </row>
    <row r="119" spans="1:23" ht="15">
      <c r="A119" s="129" t="s">
        <v>12</v>
      </c>
      <c r="B119" s="130"/>
      <c r="C119" s="131"/>
      <c r="D119" s="114"/>
      <c r="E119" s="117"/>
      <c r="F119" s="118"/>
      <c r="G119" s="120"/>
      <c r="H119" s="10">
        <f>H120</f>
        <v>10749533</v>
      </c>
      <c r="I119" s="76">
        <f t="shared" ref="I119:P119" si="43">I120</f>
        <v>0</v>
      </c>
      <c r="J119" s="76">
        <f t="shared" si="43"/>
        <v>0</v>
      </c>
      <c r="K119" s="76">
        <f t="shared" si="43"/>
        <v>3442930</v>
      </c>
      <c r="L119" s="76">
        <f t="shared" si="43"/>
        <v>2312632</v>
      </c>
      <c r="M119" s="76">
        <f t="shared" si="43"/>
        <v>1623847</v>
      </c>
      <c r="N119" s="76">
        <f t="shared" si="43"/>
        <v>1368759</v>
      </c>
      <c r="O119" s="76">
        <f t="shared" si="43"/>
        <v>1114591</v>
      </c>
      <c r="P119" s="76">
        <f t="shared" si="43"/>
        <v>886774</v>
      </c>
      <c r="Q119" s="10"/>
      <c r="R119" s="10"/>
      <c r="S119" s="10"/>
      <c r="T119" s="10"/>
      <c r="U119" s="10"/>
      <c r="V119" s="10"/>
      <c r="W119" s="41"/>
    </row>
    <row r="120" spans="1:23" ht="15">
      <c r="A120" s="33"/>
      <c r="B120" s="124" t="s">
        <v>25</v>
      </c>
      <c r="C120" s="125"/>
      <c r="D120" s="114"/>
      <c r="E120" s="117"/>
      <c r="F120" s="118"/>
      <c r="G120" s="120"/>
      <c r="H120" s="10">
        <v>10749533</v>
      </c>
      <c r="I120" s="76"/>
      <c r="J120" s="76"/>
      <c r="K120" s="76">
        <v>3442930</v>
      </c>
      <c r="L120" s="76">
        <v>2312632</v>
      </c>
      <c r="M120" s="10">
        <v>1623847</v>
      </c>
      <c r="N120" s="10">
        <v>1368759</v>
      </c>
      <c r="O120" s="10">
        <v>1114591</v>
      </c>
      <c r="P120" s="10">
        <v>886774</v>
      </c>
      <c r="Q120" s="10"/>
      <c r="R120" s="10"/>
      <c r="S120" s="10"/>
      <c r="T120" s="10"/>
      <c r="U120" s="10"/>
      <c r="V120" s="10"/>
      <c r="W120" s="41"/>
    </row>
    <row r="121" spans="1:23" ht="15">
      <c r="A121" s="121" t="s">
        <v>11</v>
      </c>
      <c r="B121" s="122"/>
      <c r="C121" s="123"/>
      <c r="D121" s="114"/>
      <c r="E121" s="117"/>
      <c r="F121" s="118"/>
      <c r="G121" s="120"/>
      <c r="H121" s="10">
        <f>SUM(H122:H124)</f>
        <v>300380374</v>
      </c>
      <c r="I121" s="76">
        <f t="shared" ref="I121:P121" si="44">SUM(I122:I124)</f>
        <v>16494639</v>
      </c>
      <c r="J121" s="76">
        <f t="shared" si="44"/>
        <v>160189948</v>
      </c>
      <c r="K121" s="76">
        <f t="shared" si="44"/>
        <v>117967589</v>
      </c>
      <c r="L121" s="76">
        <f t="shared" si="44"/>
        <v>0</v>
      </c>
      <c r="M121" s="76">
        <f t="shared" si="44"/>
        <v>0</v>
      </c>
      <c r="N121" s="76">
        <f t="shared" si="44"/>
        <v>0</v>
      </c>
      <c r="O121" s="76">
        <f t="shared" si="44"/>
        <v>2826599</v>
      </c>
      <c r="P121" s="76">
        <f t="shared" si="44"/>
        <v>2826599</v>
      </c>
      <c r="Q121" s="10"/>
      <c r="R121" s="10"/>
      <c r="S121" s="10"/>
      <c r="T121" s="10"/>
      <c r="U121" s="10"/>
      <c r="V121" s="10"/>
      <c r="W121" s="41"/>
    </row>
    <row r="122" spans="1:23" ht="15">
      <c r="A122" s="33"/>
      <c r="B122" s="132" t="s">
        <v>23</v>
      </c>
      <c r="C122" s="133"/>
      <c r="D122" s="114"/>
      <c r="E122" s="117"/>
      <c r="F122" s="118"/>
      <c r="G122" s="120"/>
      <c r="H122" s="10">
        <v>204490344</v>
      </c>
      <c r="I122" s="76">
        <v>11667125</v>
      </c>
      <c r="J122" s="76">
        <v>110968761</v>
      </c>
      <c r="K122" s="76">
        <v>81790708</v>
      </c>
      <c r="L122" s="76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41"/>
    </row>
    <row r="123" spans="1:23" ht="15">
      <c r="A123" s="33"/>
      <c r="B123" s="132" t="s">
        <v>25</v>
      </c>
      <c r="C123" s="133"/>
      <c r="D123" s="114"/>
      <c r="E123" s="117"/>
      <c r="F123" s="118"/>
      <c r="G123" s="120"/>
      <c r="H123" s="10">
        <v>71832341</v>
      </c>
      <c r="I123" s="76">
        <v>3454911</v>
      </c>
      <c r="J123" s="76">
        <v>36166038</v>
      </c>
      <c r="K123" s="76">
        <v>26554444</v>
      </c>
      <c r="L123" s="76"/>
      <c r="M123" s="10"/>
      <c r="N123" s="10"/>
      <c r="O123" s="10">
        <v>2826599</v>
      </c>
      <c r="P123" s="10">
        <v>2826599</v>
      </c>
      <c r="Q123" s="10"/>
      <c r="R123" s="10"/>
      <c r="S123" s="10"/>
      <c r="T123" s="10"/>
      <c r="U123" s="10"/>
      <c r="V123" s="10"/>
      <c r="W123" s="41"/>
    </row>
    <row r="124" spans="1:23" ht="15">
      <c r="A124" s="33"/>
      <c r="B124" s="132" t="s">
        <v>24</v>
      </c>
      <c r="C124" s="133"/>
      <c r="D124" s="126"/>
      <c r="E124" s="127"/>
      <c r="F124" s="128"/>
      <c r="G124" s="135"/>
      <c r="H124" s="10">
        <v>24057689</v>
      </c>
      <c r="I124" s="76">
        <v>1372603</v>
      </c>
      <c r="J124" s="76">
        <v>13055149</v>
      </c>
      <c r="K124" s="76">
        <v>9622437</v>
      </c>
      <c r="L124" s="76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41"/>
    </row>
    <row r="125" spans="1:23" ht="75">
      <c r="A125" s="13">
        <v>20</v>
      </c>
      <c r="B125" s="75" t="s">
        <v>74</v>
      </c>
      <c r="C125" s="29" t="s">
        <v>75</v>
      </c>
      <c r="D125" s="113" t="s">
        <v>158</v>
      </c>
      <c r="E125" s="115" t="s">
        <v>155</v>
      </c>
      <c r="F125" s="116"/>
      <c r="G125" s="134" t="s">
        <v>126</v>
      </c>
      <c r="H125" s="14">
        <f>SUM(H126,H128)</f>
        <v>88252128</v>
      </c>
      <c r="I125" s="78">
        <f t="shared" ref="I125:O125" si="45">SUM(I126,I128)</f>
        <v>73257831</v>
      </c>
      <c r="J125" s="78">
        <f t="shared" si="45"/>
        <v>14376714</v>
      </c>
      <c r="K125" s="78">
        <f t="shared" si="45"/>
        <v>32600</v>
      </c>
      <c r="L125" s="78">
        <f t="shared" si="45"/>
        <v>32600</v>
      </c>
      <c r="M125" s="78">
        <f t="shared" si="45"/>
        <v>82600</v>
      </c>
      <c r="N125" s="78">
        <f t="shared" si="45"/>
        <v>82600</v>
      </c>
      <c r="O125" s="78">
        <f t="shared" si="45"/>
        <v>82600</v>
      </c>
      <c r="P125" s="14"/>
      <c r="Q125" s="14"/>
      <c r="R125" s="14"/>
      <c r="S125" s="14"/>
      <c r="T125" s="14"/>
      <c r="U125" s="14"/>
      <c r="V125" s="14"/>
      <c r="W125" s="47">
        <f>787150+557000</f>
        <v>1344150</v>
      </c>
    </row>
    <row r="126" spans="1:23" ht="15">
      <c r="A126" s="129" t="s">
        <v>12</v>
      </c>
      <c r="B126" s="130"/>
      <c r="C126" s="131"/>
      <c r="D126" s="114"/>
      <c r="E126" s="117"/>
      <c r="F126" s="118"/>
      <c r="G126" s="120"/>
      <c r="H126" s="10">
        <f>H127</f>
        <v>335600</v>
      </c>
      <c r="I126" s="76">
        <f t="shared" ref="I126:O126" si="46">I127</f>
        <v>0</v>
      </c>
      <c r="J126" s="76">
        <f t="shared" si="46"/>
        <v>22600</v>
      </c>
      <c r="K126" s="76">
        <f t="shared" si="46"/>
        <v>32600</v>
      </c>
      <c r="L126" s="76">
        <f t="shared" si="46"/>
        <v>32600</v>
      </c>
      <c r="M126" s="76">
        <f t="shared" si="46"/>
        <v>82600</v>
      </c>
      <c r="N126" s="76">
        <f t="shared" si="46"/>
        <v>82600</v>
      </c>
      <c r="O126" s="76">
        <f t="shared" si="46"/>
        <v>82600</v>
      </c>
      <c r="P126" s="10"/>
      <c r="Q126" s="10"/>
      <c r="R126" s="10"/>
      <c r="S126" s="10"/>
      <c r="T126" s="10"/>
      <c r="U126" s="10"/>
      <c r="V126" s="10"/>
      <c r="W126" s="41"/>
    </row>
    <row r="127" spans="1:23" ht="15">
      <c r="A127" s="33"/>
      <c r="B127" s="132" t="s">
        <v>25</v>
      </c>
      <c r="C127" s="133"/>
      <c r="D127" s="114"/>
      <c r="E127" s="117"/>
      <c r="F127" s="118"/>
      <c r="G127" s="120"/>
      <c r="H127" s="10">
        <v>335600</v>
      </c>
      <c r="I127" s="76"/>
      <c r="J127" s="76">
        <v>22600</v>
      </c>
      <c r="K127" s="76">
        <v>32600</v>
      </c>
      <c r="L127" s="76">
        <v>32600</v>
      </c>
      <c r="M127" s="10">
        <v>82600</v>
      </c>
      <c r="N127" s="10">
        <v>82600</v>
      </c>
      <c r="O127" s="10">
        <v>82600</v>
      </c>
      <c r="P127" s="10"/>
      <c r="Q127" s="10"/>
      <c r="R127" s="10"/>
      <c r="S127" s="10"/>
      <c r="T127" s="10"/>
      <c r="U127" s="10"/>
      <c r="V127" s="10"/>
      <c r="W127" s="41"/>
    </row>
    <row r="128" spans="1:23" ht="15">
      <c r="A128" s="129" t="s">
        <v>11</v>
      </c>
      <c r="B128" s="130"/>
      <c r="C128" s="131"/>
      <c r="D128" s="114"/>
      <c r="E128" s="117"/>
      <c r="F128" s="118"/>
      <c r="G128" s="120"/>
      <c r="H128" s="10">
        <f>SUM(H129:H130)</f>
        <v>87916528</v>
      </c>
      <c r="I128" s="76">
        <f t="shared" ref="I128:J128" si="47">SUM(I129:I130)</f>
        <v>73257831</v>
      </c>
      <c r="J128" s="76">
        <f t="shared" si="47"/>
        <v>14354114</v>
      </c>
      <c r="K128" s="76"/>
      <c r="L128" s="76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41"/>
    </row>
    <row r="129" spans="1:23" ht="15">
      <c r="A129" s="33"/>
      <c r="B129" s="132" t="s">
        <v>23</v>
      </c>
      <c r="C129" s="133"/>
      <c r="D129" s="114"/>
      <c r="E129" s="117"/>
      <c r="F129" s="118"/>
      <c r="G129" s="120"/>
      <c r="H129" s="10">
        <v>87208227</v>
      </c>
      <c r="I129" s="76">
        <v>72920343</v>
      </c>
      <c r="J129" s="76">
        <v>14122382</v>
      </c>
      <c r="K129" s="76"/>
      <c r="L129" s="76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41"/>
    </row>
    <row r="130" spans="1:23" s="27" customFormat="1" ht="15">
      <c r="A130" s="33"/>
      <c r="B130" s="147" t="s">
        <v>25</v>
      </c>
      <c r="C130" s="148"/>
      <c r="D130" s="126"/>
      <c r="E130" s="127"/>
      <c r="F130" s="128"/>
      <c r="G130" s="135"/>
      <c r="H130" s="26">
        <v>708301</v>
      </c>
      <c r="I130" s="80">
        <v>337488</v>
      </c>
      <c r="J130" s="80">
        <v>231732</v>
      </c>
      <c r="K130" s="80"/>
      <c r="L130" s="80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41"/>
    </row>
    <row r="131" spans="1:23" ht="90">
      <c r="A131" s="13">
        <v>21</v>
      </c>
      <c r="B131" s="77" t="s">
        <v>76</v>
      </c>
      <c r="C131" s="19" t="s">
        <v>77</v>
      </c>
      <c r="D131" s="113" t="s">
        <v>158</v>
      </c>
      <c r="E131" s="115" t="s">
        <v>155</v>
      </c>
      <c r="F131" s="116"/>
      <c r="G131" s="134" t="s">
        <v>126</v>
      </c>
      <c r="H131" s="14">
        <f>SUM(H132,H134)</f>
        <v>58181754</v>
      </c>
      <c r="I131" s="78">
        <f t="shared" ref="I131:O131" si="48">SUM(I132,I134)</f>
        <v>31816695</v>
      </c>
      <c r="J131" s="78">
        <f t="shared" si="48"/>
        <v>25761268</v>
      </c>
      <c r="K131" s="78">
        <f t="shared" si="48"/>
        <v>82340</v>
      </c>
      <c r="L131" s="78">
        <f t="shared" si="48"/>
        <v>82340</v>
      </c>
      <c r="M131" s="78">
        <f t="shared" si="48"/>
        <v>82340</v>
      </c>
      <c r="N131" s="78">
        <f t="shared" si="48"/>
        <v>82340</v>
      </c>
      <c r="O131" s="78">
        <f t="shared" si="48"/>
        <v>82340</v>
      </c>
      <c r="P131" s="14"/>
      <c r="Q131" s="14"/>
      <c r="R131" s="14"/>
      <c r="S131" s="14"/>
      <c r="T131" s="14"/>
      <c r="U131" s="14"/>
      <c r="V131" s="14"/>
      <c r="W131" s="47">
        <v>1563656</v>
      </c>
    </row>
    <row r="132" spans="1:23" ht="15">
      <c r="A132" s="121" t="s">
        <v>12</v>
      </c>
      <c r="B132" s="122"/>
      <c r="C132" s="123"/>
      <c r="D132" s="114"/>
      <c r="E132" s="117"/>
      <c r="F132" s="118"/>
      <c r="G132" s="120"/>
      <c r="H132" s="10">
        <f>H133</f>
        <v>411700</v>
      </c>
      <c r="I132" s="76"/>
      <c r="J132" s="76"/>
      <c r="K132" s="76">
        <f>K133</f>
        <v>82340</v>
      </c>
      <c r="L132" s="76">
        <f t="shared" ref="L132:O132" si="49">L133</f>
        <v>82340</v>
      </c>
      <c r="M132" s="76">
        <f t="shared" si="49"/>
        <v>82340</v>
      </c>
      <c r="N132" s="76">
        <f t="shared" si="49"/>
        <v>82340</v>
      </c>
      <c r="O132" s="76">
        <f t="shared" si="49"/>
        <v>82340</v>
      </c>
      <c r="P132" s="76"/>
      <c r="Q132" s="76"/>
      <c r="R132" s="76"/>
      <c r="S132" s="76"/>
      <c r="T132" s="76"/>
      <c r="U132" s="76"/>
      <c r="V132" s="76"/>
      <c r="W132" s="10"/>
    </row>
    <row r="133" spans="1:23" ht="15">
      <c r="A133" s="33"/>
      <c r="B133" s="132" t="s">
        <v>25</v>
      </c>
      <c r="C133" s="133"/>
      <c r="D133" s="114"/>
      <c r="E133" s="117"/>
      <c r="F133" s="118"/>
      <c r="G133" s="120"/>
      <c r="H133" s="10">
        <v>411700</v>
      </c>
      <c r="I133" s="76"/>
      <c r="J133" s="76"/>
      <c r="K133" s="76">
        <v>82340</v>
      </c>
      <c r="L133" s="76">
        <v>82340</v>
      </c>
      <c r="M133" s="76">
        <v>82340</v>
      </c>
      <c r="N133" s="76">
        <v>82340</v>
      </c>
      <c r="O133" s="76">
        <v>82340</v>
      </c>
      <c r="P133" s="10"/>
      <c r="Q133" s="10"/>
      <c r="R133" s="10"/>
      <c r="S133" s="10"/>
      <c r="T133" s="10"/>
      <c r="U133" s="10"/>
      <c r="V133" s="10"/>
      <c r="W133" s="10"/>
    </row>
    <row r="134" spans="1:23" ht="15">
      <c r="A134" s="129" t="s">
        <v>11</v>
      </c>
      <c r="B134" s="130"/>
      <c r="C134" s="131"/>
      <c r="D134" s="114"/>
      <c r="E134" s="117"/>
      <c r="F134" s="118"/>
      <c r="G134" s="120"/>
      <c r="H134" s="10">
        <f>SUM(H135:H137)</f>
        <v>57770054</v>
      </c>
      <c r="I134" s="76">
        <f t="shared" ref="I134:J134" si="50">SUM(I135:I137)</f>
        <v>31816695</v>
      </c>
      <c r="J134" s="76">
        <f t="shared" si="50"/>
        <v>25761268</v>
      </c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10"/>
    </row>
    <row r="135" spans="1:23" ht="15">
      <c r="A135" s="33"/>
      <c r="B135" s="132" t="s">
        <v>23</v>
      </c>
      <c r="C135" s="133"/>
      <c r="D135" s="114"/>
      <c r="E135" s="117"/>
      <c r="F135" s="118"/>
      <c r="G135" s="120"/>
      <c r="H135" s="10">
        <v>48994087</v>
      </c>
      <c r="I135" s="76">
        <v>27034541</v>
      </c>
      <c r="J135" s="76">
        <v>21897077</v>
      </c>
      <c r="K135" s="76"/>
      <c r="L135" s="76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5">
      <c r="A136" s="33"/>
      <c r="B136" s="147" t="s">
        <v>25</v>
      </c>
      <c r="C136" s="148"/>
      <c r="D136" s="114"/>
      <c r="E136" s="117"/>
      <c r="F136" s="118"/>
      <c r="G136" s="120"/>
      <c r="H136" s="10">
        <v>3011957</v>
      </c>
      <c r="I136" s="76">
        <v>1601620</v>
      </c>
      <c r="J136" s="76">
        <v>1288064</v>
      </c>
      <c r="K136" s="76"/>
      <c r="L136" s="76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74" customFormat="1" ht="15">
      <c r="A137" s="82"/>
      <c r="B137" s="132" t="s">
        <v>24</v>
      </c>
      <c r="C137" s="133"/>
      <c r="D137" s="126"/>
      <c r="E137" s="127"/>
      <c r="F137" s="128"/>
      <c r="G137" s="135"/>
      <c r="H137" s="76">
        <v>5764010</v>
      </c>
      <c r="I137" s="76">
        <v>3180534</v>
      </c>
      <c r="J137" s="76">
        <v>2576127</v>
      </c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1:23" ht="90" customHeight="1">
      <c r="A138" s="13">
        <v>22</v>
      </c>
      <c r="B138" s="13" t="s">
        <v>78</v>
      </c>
      <c r="C138" s="13" t="s">
        <v>79</v>
      </c>
      <c r="D138" s="113" t="s">
        <v>158</v>
      </c>
      <c r="E138" s="115" t="s">
        <v>40</v>
      </c>
      <c r="F138" s="116"/>
      <c r="G138" s="134" t="s">
        <v>127</v>
      </c>
      <c r="H138" s="14">
        <f>SUM(H139,H143)</f>
        <v>19990723</v>
      </c>
      <c r="I138" s="78">
        <f t="shared" ref="I138:J138" si="51">SUM(I139,I143)</f>
        <v>9233463</v>
      </c>
      <c r="J138" s="78">
        <f t="shared" si="51"/>
        <v>4150669</v>
      </c>
      <c r="K138" s="78"/>
      <c r="L138" s="78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>
        <v>0</v>
      </c>
    </row>
    <row r="139" spans="1:23" ht="15">
      <c r="A139" s="129" t="s">
        <v>12</v>
      </c>
      <c r="B139" s="130"/>
      <c r="C139" s="131"/>
      <c r="D139" s="114"/>
      <c r="E139" s="117"/>
      <c r="F139" s="118"/>
      <c r="G139" s="120"/>
      <c r="H139" s="10">
        <f>SUM(H140:H142)</f>
        <v>19319620</v>
      </c>
      <c r="I139" s="76">
        <f t="shared" ref="I139:J139" si="52">SUM(I140:I142)</f>
        <v>8988927</v>
      </c>
      <c r="J139" s="76">
        <f t="shared" si="52"/>
        <v>4150669</v>
      </c>
      <c r="K139" s="76"/>
      <c r="L139" s="76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5">
      <c r="A140" s="33"/>
      <c r="B140" s="132" t="s">
        <v>23</v>
      </c>
      <c r="C140" s="133"/>
      <c r="D140" s="114"/>
      <c r="E140" s="117"/>
      <c r="F140" s="118"/>
      <c r="G140" s="120"/>
      <c r="H140" s="10">
        <v>16421681</v>
      </c>
      <c r="I140" s="76">
        <v>7640587</v>
      </c>
      <c r="J140" s="76">
        <v>3528071</v>
      </c>
      <c r="K140" s="76"/>
      <c r="L140" s="76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5">
      <c r="A141" s="33"/>
      <c r="B141" s="147" t="s">
        <v>25</v>
      </c>
      <c r="C141" s="148"/>
      <c r="D141" s="114"/>
      <c r="E141" s="117"/>
      <c r="F141" s="118"/>
      <c r="G141" s="120"/>
      <c r="H141" s="10">
        <v>1448972</v>
      </c>
      <c r="I141" s="76">
        <v>674171</v>
      </c>
      <c r="J141" s="76">
        <v>311301</v>
      </c>
      <c r="K141" s="76"/>
      <c r="L141" s="76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5">
      <c r="A142" s="33"/>
      <c r="B142" s="132" t="s">
        <v>24</v>
      </c>
      <c r="C142" s="133"/>
      <c r="D142" s="114"/>
      <c r="E142" s="117"/>
      <c r="F142" s="118"/>
      <c r="G142" s="120"/>
      <c r="H142" s="3">
        <v>1448967</v>
      </c>
      <c r="I142" s="76">
        <v>674169</v>
      </c>
      <c r="J142" s="76">
        <v>311297</v>
      </c>
      <c r="K142" s="76"/>
      <c r="L142" s="76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5" customHeight="1">
      <c r="A143" s="129" t="s">
        <v>11</v>
      </c>
      <c r="B143" s="130"/>
      <c r="C143" s="131"/>
      <c r="D143" s="114"/>
      <c r="E143" s="117"/>
      <c r="F143" s="118"/>
      <c r="G143" s="120"/>
      <c r="H143" s="10">
        <f>SUM(H144:H146)</f>
        <v>671103</v>
      </c>
      <c r="I143" s="76">
        <f>SUM(I144:I146)</f>
        <v>244536</v>
      </c>
      <c r="J143" s="76"/>
      <c r="K143" s="76"/>
      <c r="L143" s="76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74" customFormat="1" ht="15">
      <c r="A144" s="82"/>
      <c r="B144" s="132" t="s">
        <v>23</v>
      </c>
      <c r="C144" s="133"/>
      <c r="D144" s="114"/>
      <c r="E144" s="117"/>
      <c r="F144" s="118"/>
      <c r="G144" s="120"/>
      <c r="H144" s="76">
        <v>570437</v>
      </c>
      <c r="I144" s="76">
        <v>207855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</row>
    <row r="145" spans="1:23" s="74" customFormat="1" ht="15">
      <c r="A145" s="82"/>
      <c r="B145" s="147" t="s">
        <v>25</v>
      </c>
      <c r="C145" s="148"/>
      <c r="D145" s="114"/>
      <c r="E145" s="117"/>
      <c r="F145" s="118"/>
      <c r="G145" s="120"/>
      <c r="H145" s="76">
        <v>50333</v>
      </c>
      <c r="I145" s="76">
        <v>18340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</row>
    <row r="146" spans="1:23" s="74" customFormat="1" ht="15">
      <c r="A146" s="82"/>
      <c r="B146" s="132" t="s">
        <v>24</v>
      </c>
      <c r="C146" s="133"/>
      <c r="D146" s="126"/>
      <c r="E146" s="127"/>
      <c r="F146" s="128"/>
      <c r="G146" s="135"/>
      <c r="H146" s="76">
        <v>50333</v>
      </c>
      <c r="I146" s="76">
        <v>18341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</row>
    <row r="147" spans="1:23" ht="165">
      <c r="A147" s="13">
        <v>23</v>
      </c>
      <c r="B147" s="77" t="s">
        <v>83</v>
      </c>
      <c r="C147" s="21" t="s">
        <v>82</v>
      </c>
      <c r="D147" s="113" t="s">
        <v>193</v>
      </c>
      <c r="E147" s="115" t="s">
        <v>38</v>
      </c>
      <c r="F147" s="116"/>
      <c r="G147" s="134" t="s">
        <v>128</v>
      </c>
      <c r="H147" s="47">
        <f>SUM(H148,H151)</f>
        <v>6202745</v>
      </c>
      <c r="I147" s="47">
        <f t="shared" ref="I147:L147" si="53">SUM(I148,I151)</f>
        <v>984714</v>
      </c>
      <c r="J147" s="47">
        <f t="shared" si="53"/>
        <v>992623</v>
      </c>
      <c r="K147" s="47">
        <f t="shared" si="53"/>
        <v>1021762</v>
      </c>
      <c r="L147" s="47">
        <f t="shared" si="53"/>
        <v>542869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>
        <v>90000</v>
      </c>
    </row>
    <row r="148" spans="1:23" ht="15">
      <c r="A148" s="129" t="s">
        <v>12</v>
      </c>
      <c r="B148" s="130"/>
      <c r="C148" s="131"/>
      <c r="D148" s="114"/>
      <c r="E148" s="117"/>
      <c r="F148" s="118"/>
      <c r="G148" s="120"/>
      <c r="H148" s="10">
        <f>SUM(H149:H150)</f>
        <v>6135672</v>
      </c>
      <c r="I148" s="76">
        <f t="shared" ref="I148:L148" si="54">SUM(I149:I150)</f>
        <v>984714</v>
      </c>
      <c r="J148" s="76">
        <f t="shared" si="54"/>
        <v>992623</v>
      </c>
      <c r="K148" s="76">
        <f t="shared" si="54"/>
        <v>1021762</v>
      </c>
      <c r="L148" s="76">
        <f t="shared" si="54"/>
        <v>542869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">
      <c r="A149" s="33"/>
      <c r="B149" s="132" t="s">
        <v>23</v>
      </c>
      <c r="C149" s="133"/>
      <c r="D149" s="114"/>
      <c r="E149" s="117"/>
      <c r="F149" s="118"/>
      <c r="G149" s="120"/>
      <c r="H149" s="10">
        <v>5215322</v>
      </c>
      <c r="I149" s="76">
        <v>837007</v>
      </c>
      <c r="J149" s="76">
        <v>843730</v>
      </c>
      <c r="K149" s="76">
        <v>868498</v>
      </c>
      <c r="L149" s="76">
        <v>461439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">
      <c r="A150" s="33"/>
      <c r="B150" s="132" t="s">
        <v>24</v>
      </c>
      <c r="C150" s="133"/>
      <c r="D150" s="114"/>
      <c r="E150" s="117"/>
      <c r="F150" s="118"/>
      <c r="G150" s="120"/>
      <c r="H150" s="10">
        <v>920350</v>
      </c>
      <c r="I150" s="3">
        <v>147707</v>
      </c>
      <c r="J150" s="3">
        <v>148893</v>
      </c>
      <c r="K150" s="20">
        <v>153264</v>
      </c>
      <c r="L150" s="16">
        <v>81430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">
      <c r="A151" s="129" t="s">
        <v>11</v>
      </c>
      <c r="B151" s="130"/>
      <c r="C151" s="131"/>
      <c r="D151" s="114"/>
      <c r="E151" s="117"/>
      <c r="F151" s="118"/>
      <c r="G151" s="120"/>
      <c r="H151" s="10">
        <f>SUM(H152:H153)</f>
        <v>67073</v>
      </c>
      <c r="I151" s="76"/>
      <c r="J151" s="76"/>
      <c r="K151" s="76"/>
      <c r="L151" s="76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">
      <c r="A152" s="33"/>
      <c r="B152" s="132" t="s">
        <v>23</v>
      </c>
      <c r="C152" s="133"/>
      <c r="D152" s="114"/>
      <c r="E152" s="117"/>
      <c r="F152" s="118"/>
      <c r="G152" s="120"/>
      <c r="H152" s="10">
        <v>57012</v>
      </c>
      <c r="I152" s="3"/>
      <c r="J152" s="3"/>
      <c r="K152" s="20"/>
      <c r="L152" s="16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">
      <c r="A153" s="33"/>
      <c r="B153" s="132" t="s">
        <v>24</v>
      </c>
      <c r="C153" s="133"/>
      <c r="D153" s="126"/>
      <c r="E153" s="127"/>
      <c r="F153" s="128"/>
      <c r="G153" s="135"/>
      <c r="H153" s="10">
        <v>10061</v>
      </c>
      <c r="I153" s="76"/>
      <c r="J153" s="76"/>
      <c r="K153" s="76"/>
      <c r="L153" s="76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60">
      <c r="A154" s="13">
        <v>24</v>
      </c>
      <c r="B154" s="77" t="s">
        <v>170</v>
      </c>
      <c r="C154" s="13" t="s">
        <v>84</v>
      </c>
      <c r="D154" s="113" t="s">
        <v>15</v>
      </c>
      <c r="E154" s="115" t="s">
        <v>34</v>
      </c>
      <c r="F154" s="116"/>
      <c r="G154" s="134" t="s">
        <v>129</v>
      </c>
      <c r="H154" s="14">
        <f>SUM(H155,H158)</f>
        <v>1172504</v>
      </c>
      <c r="I154" s="78">
        <f t="shared" ref="I154:J154" si="55">SUM(I155,I158)</f>
        <v>393111</v>
      </c>
      <c r="J154" s="78">
        <f t="shared" si="55"/>
        <v>428222</v>
      </c>
      <c r="K154" s="78"/>
      <c r="L154" s="78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>
        <v>0</v>
      </c>
    </row>
    <row r="155" spans="1:23" ht="15">
      <c r="A155" s="121" t="s">
        <v>12</v>
      </c>
      <c r="B155" s="122"/>
      <c r="C155" s="123"/>
      <c r="D155" s="114"/>
      <c r="E155" s="117"/>
      <c r="F155" s="118"/>
      <c r="G155" s="120"/>
      <c r="H155" s="10">
        <f>SUM(H156:H157)</f>
        <v>1172504</v>
      </c>
      <c r="I155" s="76">
        <f t="shared" ref="I155:J155" si="56">SUM(I156:I157)</f>
        <v>393111</v>
      </c>
      <c r="J155" s="76">
        <f t="shared" si="56"/>
        <v>428222</v>
      </c>
      <c r="K155" s="76"/>
      <c r="L155" s="76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">
      <c r="A156" s="33"/>
      <c r="B156" s="132" t="s">
        <v>23</v>
      </c>
      <c r="C156" s="133"/>
      <c r="D156" s="114"/>
      <c r="E156" s="117"/>
      <c r="F156" s="118"/>
      <c r="G156" s="120"/>
      <c r="H156" s="10">
        <v>996628</v>
      </c>
      <c r="I156" s="76">
        <v>334144</v>
      </c>
      <c r="J156" s="76">
        <v>363989</v>
      </c>
      <c r="K156" s="76"/>
      <c r="L156" s="76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">
      <c r="A157" s="33"/>
      <c r="B157" s="132" t="s">
        <v>24</v>
      </c>
      <c r="C157" s="133"/>
      <c r="D157" s="114"/>
      <c r="E157" s="117"/>
      <c r="F157" s="118"/>
      <c r="G157" s="120"/>
      <c r="H157" s="10">
        <v>175876</v>
      </c>
      <c r="I157" s="76">
        <v>58967</v>
      </c>
      <c r="J157" s="76">
        <v>64233</v>
      </c>
      <c r="K157" s="76"/>
      <c r="L157" s="76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">
      <c r="A158" s="129" t="s">
        <v>4</v>
      </c>
      <c r="B158" s="130"/>
      <c r="C158" s="131"/>
      <c r="D158" s="126"/>
      <c r="E158" s="127"/>
      <c r="F158" s="128"/>
      <c r="G158" s="135"/>
      <c r="H158" s="10"/>
      <c r="I158" s="76"/>
      <c r="J158" s="76"/>
      <c r="K158" s="76"/>
      <c r="L158" s="76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210">
      <c r="A159" s="77">
        <v>25</v>
      </c>
      <c r="B159" s="75" t="s">
        <v>149</v>
      </c>
      <c r="C159" s="81" t="s">
        <v>150</v>
      </c>
      <c r="D159" s="113" t="s">
        <v>158</v>
      </c>
      <c r="E159" s="115" t="s">
        <v>34</v>
      </c>
      <c r="F159" s="116"/>
      <c r="G159" s="134" t="s">
        <v>151</v>
      </c>
      <c r="H159" s="78">
        <f>SUM(H160,H163)</f>
        <v>1392000</v>
      </c>
      <c r="I159" s="78">
        <f t="shared" ref="I159:J159" si="57">SUM(I160,I163)</f>
        <v>877200</v>
      </c>
      <c r="J159" s="78">
        <f t="shared" si="57"/>
        <v>457600</v>
      </c>
      <c r="K159" s="76"/>
      <c r="L159" s="76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2">
        <v>0</v>
      </c>
    </row>
    <row r="160" spans="1:23" ht="15">
      <c r="A160" s="129" t="s">
        <v>12</v>
      </c>
      <c r="B160" s="130"/>
      <c r="C160" s="131"/>
      <c r="D160" s="114"/>
      <c r="E160" s="117"/>
      <c r="F160" s="118"/>
      <c r="G160" s="120"/>
      <c r="H160" s="76">
        <f>SUM(H161:H162)</f>
        <v>1392000</v>
      </c>
      <c r="I160" s="76">
        <f t="shared" ref="I160:J160" si="58">SUM(I161:I162)</f>
        <v>877200</v>
      </c>
      <c r="J160" s="76">
        <f t="shared" si="58"/>
        <v>457600</v>
      </c>
      <c r="K160" s="76"/>
      <c r="L160" s="76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2"/>
    </row>
    <row r="161" spans="1:23" ht="15">
      <c r="A161" s="82"/>
      <c r="B161" s="132" t="s">
        <v>23</v>
      </c>
      <c r="C161" s="133"/>
      <c r="D161" s="114"/>
      <c r="E161" s="117"/>
      <c r="F161" s="118"/>
      <c r="G161" s="120"/>
      <c r="H161" s="76">
        <v>1252800</v>
      </c>
      <c r="I161" s="76">
        <v>789480</v>
      </c>
      <c r="J161" s="76">
        <v>411840</v>
      </c>
      <c r="K161" s="76"/>
      <c r="L161" s="76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2"/>
    </row>
    <row r="162" spans="1:23" ht="15">
      <c r="A162" s="82"/>
      <c r="B162" s="147" t="s">
        <v>25</v>
      </c>
      <c r="C162" s="148"/>
      <c r="D162" s="114"/>
      <c r="E162" s="117"/>
      <c r="F162" s="118"/>
      <c r="G162" s="120"/>
      <c r="H162" s="80">
        <v>139200</v>
      </c>
      <c r="I162" s="80">
        <v>87720</v>
      </c>
      <c r="J162" s="80">
        <v>45760</v>
      </c>
      <c r="K162" s="76"/>
      <c r="L162" s="76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2"/>
    </row>
    <row r="163" spans="1:23" ht="15">
      <c r="A163" s="129" t="s">
        <v>11</v>
      </c>
      <c r="B163" s="130"/>
      <c r="C163" s="131"/>
      <c r="D163" s="126"/>
      <c r="E163" s="127"/>
      <c r="F163" s="128"/>
      <c r="G163" s="135"/>
      <c r="H163" s="76"/>
      <c r="I163" s="76"/>
      <c r="J163" s="76"/>
      <c r="K163" s="76"/>
      <c r="L163" s="76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2"/>
    </row>
    <row r="164" spans="1:23" s="74" customFormat="1" ht="121.5" customHeight="1">
      <c r="A164" s="77">
        <v>26</v>
      </c>
      <c r="B164" s="77" t="s">
        <v>209</v>
      </c>
      <c r="C164" s="77" t="s">
        <v>157</v>
      </c>
      <c r="D164" s="113" t="s">
        <v>158</v>
      </c>
      <c r="E164" s="115" t="s">
        <v>32</v>
      </c>
      <c r="F164" s="116"/>
      <c r="G164" s="119" t="s">
        <v>136</v>
      </c>
      <c r="H164" s="78">
        <f>SUM(H165:H166)</f>
        <v>65000000</v>
      </c>
      <c r="I164" s="78">
        <f t="shared" ref="I164:L164" si="59">SUM(I165:I166)</f>
        <v>2600000</v>
      </c>
      <c r="J164" s="78">
        <f t="shared" si="59"/>
        <v>14000000</v>
      </c>
      <c r="K164" s="78">
        <f t="shared" si="59"/>
        <v>26000000</v>
      </c>
      <c r="L164" s="78">
        <f t="shared" si="59"/>
        <v>22400000</v>
      </c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47">
        <v>55000000</v>
      </c>
    </row>
    <row r="165" spans="1:23" s="74" customFormat="1" ht="15">
      <c r="A165" s="121" t="s">
        <v>3</v>
      </c>
      <c r="B165" s="122"/>
      <c r="C165" s="123"/>
      <c r="D165" s="114"/>
      <c r="E165" s="117"/>
      <c r="F165" s="118"/>
      <c r="G165" s="120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41"/>
    </row>
    <row r="166" spans="1:23" s="74" customFormat="1" ht="15">
      <c r="A166" s="121" t="s">
        <v>11</v>
      </c>
      <c r="B166" s="122"/>
      <c r="C166" s="123"/>
      <c r="D166" s="114"/>
      <c r="E166" s="117"/>
      <c r="F166" s="118"/>
      <c r="G166" s="120"/>
      <c r="H166" s="76">
        <f>SUM(H167:H168)</f>
        <v>65000000</v>
      </c>
      <c r="I166" s="76">
        <f t="shared" ref="I166:L166" si="60">SUM(I167:I168)</f>
        <v>2600000</v>
      </c>
      <c r="J166" s="76">
        <f t="shared" si="60"/>
        <v>14000000</v>
      </c>
      <c r="K166" s="76">
        <f t="shared" si="60"/>
        <v>26000000</v>
      </c>
      <c r="L166" s="76">
        <f t="shared" si="60"/>
        <v>22400000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41"/>
    </row>
    <row r="167" spans="1:23" s="74" customFormat="1" ht="15">
      <c r="A167" s="82"/>
      <c r="B167" s="124" t="s">
        <v>23</v>
      </c>
      <c r="C167" s="125"/>
      <c r="D167" s="114"/>
      <c r="E167" s="117"/>
      <c r="F167" s="118"/>
      <c r="G167" s="120"/>
      <c r="H167" s="76">
        <v>30000000</v>
      </c>
      <c r="I167" s="76">
        <v>0</v>
      </c>
      <c r="J167" s="76">
        <v>7000000</v>
      </c>
      <c r="K167" s="76">
        <v>13000000</v>
      </c>
      <c r="L167" s="76">
        <v>10000000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41"/>
    </row>
    <row r="168" spans="1:23" s="74" customFormat="1" ht="15">
      <c r="A168" s="82"/>
      <c r="B168" s="124" t="s">
        <v>25</v>
      </c>
      <c r="C168" s="125"/>
      <c r="D168" s="126"/>
      <c r="E168" s="127"/>
      <c r="F168" s="128"/>
      <c r="G168" s="135"/>
      <c r="H168" s="76">
        <v>35000000</v>
      </c>
      <c r="I168" s="76">
        <v>2600000</v>
      </c>
      <c r="J168" s="76">
        <v>7000000</v>
      </c>
      <c r="K168" s="76">
        <v>13000000</v>
      </c>
      <c r="L168" s="76">
        <v>12400000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41"/>
    </row>
    <row r="169" spans="1:23" s="74" customFormat="1" ht="151.5" customHeight="1">
      <c r="A169" s="77">
        <v>27</v>
      </c>
      <c r="B169" s="77" t="s">
        <v>244</v>
      </c>
      <c r="C169" s="77" t="s">
        <v>245</v>
      </c>
      <c r="D169" s="113" t="s">
        <v>158</v>
      </c>
      <c r="E169" s="115" t="s">
        <v>181</v>
      </c>
      <c r="F169" s="116"/>
      <c r="G169" s="119" t="s">
        <v>136</v>
      </c>
      <c r="H169" s="78">
        <f>SUM(H170,H173)</f>
        <v>508443</v>
      </c>
      <c r="I169" s="78">
        <f t="shared" ref="I169:K169" si="61">SUM(I170,I173)</f>
        <v>159481</v>
      </c>
      <c r="J169" s="78">
        <f t="shared" si="61"/>
        <v>164981</v>
      </c>
      <c r="K169" s="78">
        <f t="shared" si="61"/>
        <v>183981</v>
      </c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47">
        <v>348962</v>
      </c>
    </row>
    <row r="170" spans="1:23" s="74" customFormat="1" ht="15">
      <c r="A170" s="121" t="s">
        <v>12</v>
      </c>
      <c r="B170" s="122"/>
      <c r="C170" s="123"/>
      <c r="D170" s="114"/>
      <c r="E170" s="117"/>
      <c r="F170" s="118"/>
      <c r="G170" s="120"/>
      <c r="H170" s="76">
        <f>SUM(H171:H172)</f>
        <v>508443</v>
      </c>
      <c r="I170" s="76">
        <f t="shared" ref="I170:K170" si="62">SUM(I171:I172)</f>
        <v>159481</v>
      </c>
      <c r="J170" s="76">
        <f t="shared" si="62"/>
        <v>164981</v>
      </c>
      <c r="K170" s="76">
        <f t="shared" si="62"/>
        <v>183981</v>
      </c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41"/>
    </row>
    <row r="171" spans="1:23" s="74" customFormat="1" ht="15" customHeight="1">
      <c r="A171" s="112"/>
      <c r="B171" s="98" t="s">
        <v>23</v>
      </c>
      <c r="C171" s="97"/>
      <c r="D171" s="114"/>
      <c r="E171" s="117"/>
      <c r="F171" s="118"/>
      <c r="G171" s="120"/>
      <c r="H171" s="76">
        <v>432177</v>
      </c>
      <c r="I171" s="76">
        <v>135559</v>
      </c>
      <c r="J171" s="76">
        <v>140234</v>
      </c>
      <c r="K171" s="76">
        <v>156384</v>
      </c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41"/>
    </row>
    <row r="172" spans="1:23" s="74" customFormat="1" ht="15">
      <c r="A172" s="82"/>
      <c r="B172" s="124" t="s">
        <v>25</v>
      </c>
      <c r="C172" s="125"/>
      <c r="D172" s="114"/>
      <c r="E172" s="117"/>
      <c r="F172" s="118"/>
      <c r="G172" s="120"/>
      <c r="H172" s="76">
        <v>76266</v>
      </c>
      <c r="I172" s="76">
        <v>23922</v>
      </c>
      <c r="J172" s="76">
        <v>24747</v>
      </c>
      <c r="K172" s="76">
        <v>27597</v>
      </c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41"/>
    </row>
    <row r="173" spans="1:23" s="74" customFormat="1" ht="15">
      <c r="A173" s="121" t="s">
        <v>4</v>
      </c>
      <c r="B173" s="122"/>
      <c r="C173" s="123"/>
      <c r="D173" s="114"/>
      <c r="E173" s="117"/>
      <c r="F173" s="118"/>
      <c r="G173" s="120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41"/>
    </row>
    <row r="174" spans="1:23" s="74" customFormat="1" ht="195">
      <c r="A174" s="77">
        <v>28</v>
      </c>
      <c r="B174" s="75" t="s">
        <v>160</v>
      </c>
      <c r="C174" s="81" t="s">
        <v>161</v>
      </c>
      <c r="D174" s="113" t="s">
        <v>194</v>
      </c>
      <c r="E174" s="115" t="s">
        <v>36</v>
      </c>
      <c r="F174" s="116"/>
      <c r="G174" s="134" t="s">
        <v>162</v>
      </c>
      <c r="H174" s="78">
        <f>SUM(H175,H177)</f>
        <v>9350000</v>
      </c>
      <c r="I174" s="78">
        <f t="shared" ref="I174:K174" si="63">SUM(I175,I177)</f>
        <v>4357942</v>
      </c>
      <c r="J174" s="78">
        <f t="shared" si="63"/>
        <v>2728087</v>
      </c>
      <c r="K174" s="78">
        <f t="shared" si="63"/>
        <v>1897976</v>
      </c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12">
        <v>8009609</v>
      </c>
    </row>
    <row r="175" spans="1:23" s="74" customFormat="1" ht="15">
      <c r="A175" s="129" t="s">
        <v>12</v>
      </c>
      <c r="B175" s="130"/>
      <c r="C175" s="131"/>
      <c r="D175" s="114"/>
      <c r="E175" s="117"/>
      <c r="F175" s="118"/>
      <c r="G175" s="120"/>
      <c r="H175" s="76">
        <f>H176</f>
        <v>8886295</v>
      </c>
      <c r="I175" s="76">
        <f t="shared" ref="I175:K175" si="64">I176</f>
        <v>3900259</v>
      </c>
      <c r="J175" s="76">
        <f t="shared" si="64"/>
        <v>2728087</v>
      </c>
      <c r="K175" s="76">
        <f t="shared" si="64"/>
        <v>1897976</v>
      </c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12"/>
    </row>
    <row r="176" spans="1:23" s="74" customFormat="1" ht="15">
      <c r="A176" s="82"/>
      <c r="B176" s="132" t="s">
        <v>23</v>
      </c>
      <c r="C176" s="133"/>
      <c r="D176" s="114"/>
      <c r="E176" s="117"/>
      <c r="F176" s="118"/>
      <c r="G176" s="120"/>
      <c r="H176" s="76">
        <v>8886295</v>
      </c>
      <c r="I176" s="76">
        <v>3900259</v>
      </c>
      <c r="J176" s="76">
        <v>2728087</v>
      </c>
      <c r="K176" s="76">
        <v>1897976</v>
      </c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12"/>
    </row>
    <row r="177" spans="1:23" s="74" customFormat="1" ht="15">
      <c r="A177" s="129" t="s">
        <v>11</v>
      </c>
      <c r="B177" s="130"/>
      <c r="C177" s="131"/>
      <c r="D177" s="114"/>
      <c r="E177" s="117"/>
      <c r="F177" s="118"/>
      <c r="G177" s="120"/>
      <c r="H177" s="76">
        <f>H178</f>
        <v>463705</v>
      </c>
      <c r="I177" s="76">
        <f>I178</f>
        <v>457683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12"/>
    </row>
    <row r="178" spans="1:23" s="74" customFormat="1" ht="15">
      <c r="A178" s="82"/>
      <c r="B178" s="132" t="s">
        <v>23</v>
      </c>
      <c r="C178" s="133"/>
      <c r="D178" s="126"/>
      <c r="E178" s="127"/>
      <c r="F178" s="128"/>
      <c r="G178" s="135"/>
      <c r="H178" s="76">
        <v>463705</v>
      </c>
      <c r="I178" s="76">
        <v>457683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12"/>
    </row>
    <row r="179" spans="1:23" ht="135">
      <c r="A179" s="13">
        <v>29</v>
      </c>
      <c r="B179" s="77" t="s">
        <v>201</v>
      </c>
      <c r="C179" s="13" t="s">
        <v>102</v>
      </c>
      <c r="D179" s="113" t="s">
        <v>158</v>
      </c>
      <c r="E179" s="115" t="s">
        <v>39</v>
      </c>
      <c r="F179" s="116"/>
      <c r="G179" s="134" t="s">
        <v>131</v>
      </c>
      <c r="H179" s="14">
        <f>SUM(H180,H184)</f>
        <v>20000000</v>
      </c>
      <c r="I179" s="78">
        <f t="shared" ref="I179:J179" si="65">SUM(I180,I184)</f>
        <v>4968168</v>
      </c>
      <c r="J179" s="78">
        <f t="shared" si="65"/>
        <v>8757808</v>
      </c>
      <c r="K179" s="78"/>
      <c r="L179" s="78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89">
        <v>4059600</v>
      </c>
    </row>
    <row r="180" spans="1:23" ht="15">
      <c r="A180" s="129" t="s">
        <v>12</v>
      </c>
      <c r="B180" s="130"/>
      <c r="C180" s="131"/>
      <c r="D180" s="114"/>
      <c r="E180" s="117"/>
      <c r="F180" s="118"/>
      <c r="G180" s="120"/>
      <c r="H180" s="10">
        <f>SUM(H181:H183)</f>
        <v>19982224</v>
      </c>
      <c r="I180" s="76">
        <f t="shared" ref="I180:J180" si="66">SUM(I181:I183)</f>
        <v>4968168</v>
      </c>
      <c r="J180" s="76">
        <f t="shared" si="66"/>
        <v>8757808</v>
      </c>
      <c r="K180" s="76"/>
      <c r="L180" s="76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">
      <c r="A181" s="33"/>
      <c r="B181" s="132" t="s">
        <v>23</v>
      </c>
      <c r="C181" s="133"/>
      <c r="D181" s="114"/>
      <c r="E181" s="117"/>
      <c r="F181" s="118"/>
      <c r="G181" s="120"/>
      <c r="H181" s="10">
        <v>16984890</v>
      </c>
      <c r="I181" s="76">
        <v>4062990</v>
      </c>
      <c r="J181" s="76">
        <v>7604127</v>
      </c>
      <c r="K181" s="76"/>
      <c r="L181" s="76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">
      <c r="A182" s="33"/>
      <c r="B182" s="147" t="s">
        <v>25</v>
      </c>
      <c r="C182" s="148"/>
      <c r="D182" s="114"/>
      <c r="E182" s="117"/>
      <c r="F182" s="118"/>
      <c r="G182" s="120"/>
      <c r="H182" s="10">
        <v>1498667</v>
      </c>
      <c r="I182" s="76">
        <v>546630</v>
      </c>
      <c r="J182" s="76">
        <v>482799</v>
      </c>
      <c r="K182" s="76"/>
      <c r="L182" s="76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">
      <c r="A183" s="33"/>
      <c r="B183" s="132" t="s">
        <v>24</v>
      </c>
      <c r="C183" s="133"/>
      <c r="D183" s="114"/>
      <c r="E183" s="117"/>
      <c r="F183" s="118"/>
      <c r="G183" s="120"/>
      <c r="H183" s="10">
        <v>1498667</v>
      </c>
      <c r="I183" s="76">
        <v>358548</v>
      </c>
      <c r="J183" s="76">
        <v>670882</v>
      </c>
      <c r="K183" s="76"/>
      <c r="L183" s="76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">
      <c r="A184" s="129" t="s">
        <v>11</v>
      </c>
      <c r="B184" s="130"/>
      <c r="C184" s="131"/>
      <c r="D184" s="114"/>
      <c r="E184" s="117"/>
      <c r="F184" s="118"/>
      <c r="G184" s="120"/>
      <c r="H184" s="10">
        <f>SUM(H185:H187)</f>
        <v>17776</v>
      </c>
      <c r="I184" s="76"/>
      <c r="J184" s="76"/>
      <c r="K184" s="76"/>
      <c r="L184" s="76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">
      <c r="A185" s="33"/>
      <c r="B185" s="132" t="s">
        <v>23</v>
      </c>
      <c r="C185" s="133"/>
      <c r="D185" s="114"/>
      <c r="E185" s="117"/>
      <c r="F185" s="118"/>
      <c r="G185" s="120"/>
      <c r="H185" s="10">
        <v>15109</v>
      </c>
      <c r="I185" s="76"/>
      <c r="J185" s="76"/>
      <c r="K185" s="76"/>
      <c r="L185" s="76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">
      <c r="A186" s="33"/>
      <c r="B186" s="147" t="s">
        <v>25</v>
      </c>
      <c r="C186" s="148"/>
      <c r="D186" s="114"/>
      <c r="E186" s="117"/>
      <c r="F186" s="118"/>
      <c r="G186" s="120"/>
      <c r="H186" s="10">
        <v>1334</v>
      </c>
      <c r="I186" s="76"/>
      <c r="J186" s="76"/>
      <c r="K186" s="76"/>
      <c r="L186" s="76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5">
      <c r="A187" s="33"/>
      <c r="B187" s="132" t="s">
        <v>24</v>
      </c>
      <c r="C187" s="133"/>
      <c r="D187" s="126"/>
      <c r="E187" s="127"/>
      <c r="F187" s="128"/>
      <c r="G187" s="135"/>
      <c r="H187" s="10">
        <v>1333</v>
      </c>
      <c r="I187" s="76"/>
      <c r="J187" s="76"/>
      <c r="K187" s="76"/>
      <c r="L187" s="76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35">
      <c r="A188" s="13">
        <v>30</v>
      </c>
      <c r="B188" s="75" t="s">
        <v>109</v>
      </c>
      <c r="C188" s="29" t="s">
        <v>110</v>
      </c>
      <c r="D188" s="113" t="s">
        <v>15</v>
      </c>
      <c r="E188" s="141" t="s">
        <v>184</v>
      </c>
      <c r="F188" s="142"/>
      <c r="G188" s="134" t="s">
        <v>132</v>
      </c>
      <c r="H188" s="14">
        <f>SUM(H189,H192)</f>
        <v>14308259</v>
      </c>
      <c r="I188" s="78">
        <f t="shared" ref="I188:L188" si="67">SUM(I189,I192)</f>
        <v>6200996</v>
      </c>
      <c r="J188" s="78">
        <f t="shared" si="67"/>
        <v>4980083</v>
      </c>
      <c r="K188" s="78">
        <f t="shared" si="67"/>
        <v>2271576</v>
      </c>
      <c r="L188" s="78">
        <f t="shared" si="67"/>
        <v>855604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>
        <v>0</v>
      </c>
    </row>
    <row r="189" spans="1:23" ht="15">
      <c r="A189" s="129" t="s">
        <v>12</v>
      </c>
      <c r="B189" s="130"/>
      <c r="C189" s="131"/>
      <c r="D189" s="114"/>
      <c r="E189" s="143"/>
      <c r="F189" s="144"/>
      <c r="G189" s="120"/>
      <c r="H189" s="10">
        <f>SUM(H190:H191)</f>
        <v>4005857</v>
      </c>
      <c r="I189" s="76">
        <f t="shared" ref="I189:L189" si="68">SUM(I190:I191)</f>
        <v>1306379</v>
      </c>
      <c r="J189" s="76">
        <f t="shared" si="68"/>
        <v>1278234</v>
      </c>
      <c r="K189" s="76">
        <f t="shared" si="68"/>
        <v>1068951</v>
      </c>
      <c r="L189" s="76">
        <f t="shared" si="68"/>
        <v>352293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5">
      <c r="A190" s="33"/>
      <c r="B190" s="132" t="s">
        <v>23</v>
      </c>
      <c r="C190" s="133"/>
      <c r="D190" s="114"/>
      <c r="E190" s="143"/>
      <c r="F190" s="144"/>
      <c r="G190" s="120"/>
      <c r="H190" s="10">
        <v>3517622</v>
      </c>
      <c r="I190" s="76">
        <v>1149461</v>
      </c>
      <c r="J190" s="76">
        <v>1135879</v>
      </c>
      <c r="K190" s="76">
        <v>932833</v>
      </c>
      <c r="L190" s="76">
        <v>299449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27" customFormat="1" ht="15">
      <c r="A191" s="33"/>
      <c r="B191" s="147" t="s">
        <v>25</v>
      </c>
      <c r="C191" s="148"/>
      <c r="D191" s="114"/>
      <c r="E191" s="143"/>
      <c r="F191" s="144"/>
      <c r="G191" s="120"/>
      <c r="H191" s="26">
        <v>488235</v>
      </c>
      <c r="I191" s="80">
        <v>156918</v>
      </c>
      <c r="J191" s="80">
        <v>142355</v>
      </c>
      <c r="K191" s="80">
        <v>136118</v>
      </c>
      <c r="L191" s="80">
        <v>52844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ht="15">
      <c r="A192" s="129" t="s">
        <v>11</v>
      </c>
      <c r="B192" s="130"/>
      <c r="C192" s="131"/>
      <c r="D192" s="114"/>
      <c r="E192" s="143"/>
      <c r="F192" s="144"/>
      <c r="G192" s="120"/>
      <c r="H192" s="10">
        <f>SUM(H193:H194)</f>
        <v>10302402</v>
      </c>
      <c r="I192" s="76">
        <f t="shared" ref="I192:L192" si="69">SUM(I193:I194)</f>
        <v>4894617</v>
      </c>
      <c r="J192" s="76">
        <f t="shared" si="69"/>
        <v>3701849</v>
      </c>
      <c r="K192" s="76">
        <f t="shared" si="69"/>
        <v>1202625</v>
      </c>
      <c r="L192" s="76">
        <f t="shared" si="69"/>
        <v>503311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5">
      <c r="A193" s="33"/>
      <c r="B193" s="132" t="s">
        <v>23</v>
      </c>
      <c r="C193" s="133"/>
      <c r="D193" s="114"/>
      <c r="E193" s="143"/>
      <c r="F193" s="144"/>
      <c r="G193" s="120"/>
      <c r="H193" s="10">
        <v>10297260</v>
      </c>
      <c r="I193" s="76">
        <v>4889475</v>
      </c>
      <c r="J193" s="76">
        <v>3701849</v>
      </c>
      <c r="K193" s="76">
        <v>1202625</v>
      </c>
      <c r="L193" s="76">
        <v>503311</v>
      </c>
      <c r="M193" s="76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27" customFormat="1" ht="15">
      <c r="A194" s="33"/>
      <c r="B194" s="147" t="s">
        <v>25</v>
      </c>
      <c r="C194" s="148"/>
      <c r="D194" s="126"/>
      <c r="E194" s="145"/>
      <c r="F194" s="146"/>
      <c r="G194" s="135"/>
      <c r="H194" s="26">
        <v>5142</v>
      </c>
      <c r="I194" s="80">
        <v>5142</v>
      </c>
      <c r="J194" s="80"/>
      <c r="K194" s="80"/>
      <c r="L194" s="80"/>
      <c r="M194" s="80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50">
      <c r="A195" s="13">
        <v>31</v>
      </c>
      <c r="B195" s="79" t="s">
        <v>22</v>
      </c>
      <c r="C195" s="30" t="s">
        <v>115</v>
      </c>
      <c r="D195" s="113" t="s">
        <v>15</v>
      </c>
      <c r="E195" s="115" t="s">
        <v>34</v>
      </c>
      <c r="F195" s="116"/>
      <c r="G195" s="134" t="s">
        <v>133</v>
      </c>
      <c r="H195" s="14">
        <f>SUM(H196,H199)</f>
        <v>11400000</v>
      </c>
      <c r="I195" s="78">
        <f t="shared" ref="I195:J195" si="70">SUM(I196,I199)</f>
        <v>4000000</v>
      </c>
      <c r="J195" s="78">
        <f t="shared" si="70"/>
        <v>4000000</v>
      </c>
      <c r="K195" s="78"/>
      <c r="L195" s="78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>
        <v>0</v>
      </c>
    </row>
    <row r="196" spans="1:23" ht="15">
      <c r="A196" s="129" t="s">
        <v>12</v>
      </c>
      <c r="B196" s="130"/>
      <c r="C196" s="131"/>
      <c r="D196" s="114"/>
      <c r="E196" s="117"/>
      <c r="F196" s="118"/>
      <c r="G196" s="120"/>
      <c r="H196" s="10">
        <f>SUM(H197:H198)</f>
        <v>11400000</v>
      </c>
      <c r="I196" s="76">
        <f t="shared" ref="I196:J196" si="71">SUM(I197:I198)</f>
        <v>4000000</v>
      </c>
      <c r="J196" s="76">
        <f t="shared" si="71"/>
        <v>4000000</v>
      </c>
      <c r="K196" s="76"/>
      <c r="L196" s="76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5">
      <c r="A197" s="33"/>
      <c r="B197" s="132" t="s">
        <v>23</v>
      </c>
      <c r="C197" s="133"/>
      <c r="D197" s="114"/>
      <c r="E197" s="117"/>
      <c r="F197" s="118"/>
      <c r="G197" s="120"/>
      <c r="H197" s="10">
        <v>9690000</v>
      </c>
      <c r="I197" s="76">
        <v>3400000</v>
      </c>
      <c r="J197" s="76">
        <v>3400000</v>
      </c>
      <c r="K197" s="76"/>
      <c r="L197" s="76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5">
      <c r="A198" s="33"/>
      <c r="B198" s="132" t="s">
        <v>24</v>
      </c>
      <c r="C198" s="133"/>
      <c r="D198" s="114"/>
      <c r="E198" s="117"/>
      <c r="F198" s="118"/>
      <c r="G198" s="120"/>
      <c r="H198" s="10">
        <v>1710000</v>
      </c>
      <c r="I198" s="10">
        <v>600000</v>
      </c>
      <c r="J198" s="10">
        <v>600000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5">
      <c r="A199" s="129" t="s">
        <v>4</v>
      </c>
      <c r="B199" s="130"/>
      <c r="C199" s="131"/>
      <c r="D199" s="126"/>
      <c r="E199" s="127"/>
      <c r="F199" s="128"/>
      <c r="G199" s="135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5">
      <c r="A200" s="9"/>
      <c r="B200" s="24"/>
      <c r="C200" s="24"/>
      <c r="D200" s="9"/>
      <c r="E200" s="180"/>
      <c r="F200" s="181"/>
      <c r="G200" s="6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53" customFormat="1" ht="15">
      <c r="A201" s="193" t="s">
        <v>6</v>
      </c>
      <c r="B201" s="194"/>
      <c r="C201" s="194"/>
      <c r="D201" s="194"/>
      <c r="E201" s="194"/>
      <c r="F201" s="194"/>
      <c r="G201" s="195"/>
      <c r="H201" s="52">
        <v>0</v>
      </c>
      <c r="I201" s="83">
        <f t="shared" ref="I201:V201" si="72">SUM(I202:I203)</f>
        <v>0</v>
      </c>
      <c r="J201" s="83">
        <f t="shared" si="72"/>
        <v>0</v>
      </c>
      <c r="K201" s="83">
        <f t="shared" si="72"/>
        <v>0</v>
      </c>
      <c r="L201" s="83">
        <f t="shared" si="72"/>
        <v>0</v>
      </c>
      <c r="M201" s="83">
        <f t="shared" si="72"/>
        <v>0</v>
      </c>
      <c r="N201" s="83">
        <f t="shared" si="72"/>
        <v>0</v>
      </c>
      <c r="O201" s="83">
        <f t="shared" si="72"/>
        <v>0</v>
      </c>
      <c r="P201" s="83">
        <f t="shared" si="72"/>
        <v>0</v>
      </c>
      <c r="Q201" s="83">
        <f t="shared" si="72"/>
        <v>0</v>
      </c>
      <c r="R201" s="83">
        <f t="shared" si="72"/>
        <v>0</v>
      </c>
      <c r="S201" s="83">
        <f t="shared" si="72"/>
        <v>0</v>
      </c>
      <c r="T201" s="83">
        <f t="shared" si="72"/>
        <v>0</v>
      </c>
      <c r="U201" s="83">
        <f t="shared" si="72"/>
        <v>0</v>
      </c>
      <c r="V201" s="83">
        <f t="shared" si="72"/>
        <v>0</v>
      </c>
      <c r="W201" s="83">
        <v>0</v>
      </c>
    </row>
    <row r="202" spans="1:23" s="53" customFormat="1" ht="15">
      <c r="A202" s="164" t="s">
        <v>3</v>
      </c>
      <c r="B202" s="165"/>
      <c r="C202" s="166"/>
      <c r="D202" s="51"/>
      <c r="E202" s="158"/>
      <c r="F202" s="159"/>
      <c r="G202" s="66"/>
      <c r="H202" s="52">
        <v>0</v>
      </c>
      <c r="I202" s="83">
        <v>0</v>
      </c>
      <c r="J202" s="83">
        <v>0</v>
      </c>
      <c r="K202" s="83">
        <v>0</v>
      </c>
      <c r="L202" s="83">
        <f t="shared" ref="L202:V202" si="73">SUM(L345)</f>
        <v>0</v>
      </c>
      <c r="M202" s="83">
        <f t="shared" si="73"/>
        <v>0</v>
      </c>
      <c r="N202" s="83">
        <f t="shared" si="73"/>
        <v>0</v>
      </c>
      <c r="O202" s="83">
        <f t="shared" si="73"/>
        <v>0</v>
      </c>
      <c r="P202" s="83">
        <f t="shared" si="73"/>
        <v>0</v>
      </c>
      <c r="Q202" s="83">
        <f t="shared" si="73"/>
        <v>0</v>
      </c>
      <c r="R202" s="83">
        <f t="shared" si="73"/>
        <v>0</v>
      </c>
      <c r="S202" s="83">
        <f t="shared" si="73"/>
        <v>0</v>
      </c>
      <c r="T202" s="83">
        <f t="shared" si="73"/>
        <v>0</v>
      </c>
      <c r="U202" s="83">
        <f t="shared" si="73"/>
        <v>0</v>
      </c>
      <c r="V202" s="83">
        <f t="shared" si="73"/>
        <v>0</v>
      </c>
      <c r="W202" s="83"/>
    </row>
    <row r="203" spans="1:23" s="53" customFormat="1" ht="15">
      <c r="A203" s="164" t="s">
        <v>4</v>
      </c>
      <c r="B203" s="165"/>
      <c r="C203" s="166"/>
      <c r="D203" s="51"/>
      <c r="E203" s="158"/>
      <c r="F203" s="159"/>
      <c r="G203" s="66"/>
      <c r="H203" s="52">
        <v>0</v>
      </c>
      <c r="I203" s="83">
        <f t="shared" ref="I203:V203" si="74">SUM(I347)</f>
        <v>0</v>
      </c>
      <c r="J203" s="83">
        <f t="shared" si="74"/>
        <v>0</v>
      </c>
      <c r="K203" s="83">
        <f t="shared" si="74"/>
        <v>0</v>
      </c>
      <c r="L203" s="83">
        <f t="shared" si="74"/>
        <v>0</v>
      </c>
      <c r="M203" s="83">
        <f t="shared" si="74"/>
        <v>0</v>
      </c>
      <c r="N203" s="83">
        <f t="shared" si="74"/>
        <v>0</v>
      </c>
      <c r="O203" s="83">
        <f t="shared" si="74"/>
        <v>0</v>
      </c>
      <c r="P203" s="83">
        <f t="shared" si="74"/>
        <v>0</v>
      </c>
      <c r="Q203" s="83">
        <f t="shared" si="74"/>
        <v>0</v>
      </c>
      <c r="R203" s="83">
        <f t="shared" si="74"/>
        <v>0</v>
      </c>
      <c r="S203" s="83">
        <f t="shared" si="74"/>
        <v>0</v>
      </c>
      <c r="T203" s="83">
        <f t="shared" si="74"/>
        <v>0</v>
      </c>
      <c r="U203" s="83">
        <f t="shared" si="74"/>
        <v>0</v>
      </c>
      <c r="V203" s="83">
        <f t="shared" si="74"/>
        <v>0</v>
      </c>
      <c r="W203" s="83"/>
    </row>
    <row r="204" spans="1:23" ht="15">
      <c r="A204" s="9"/>
      <c r="B204" s="24"/>
      <c r="C204" s="24"/>
      <c r="D204" s="9"/>
      <c r="E204" s="180"/>
      <c r="F204" s="181"/>
      <c r="G204" s="63"/>
      <c r="H204" s="10"/>
      <c r="I204" s="10"/>
      <c r="J204" s="10"/>
      <c r="K204" s="10"/>
      <c r="L204" s="10"/>
      <c r="M204" s="10"/>
      <c r="N204" s="10"/>
      <c r="O204" s="10"/>
      <c r="P204" s="10"/>
      <c r="Q204" s="2"/>
      <c r="R204" s="2"/>
      <c r="S204" s="2"/>
      <c r="T204" s="2"/>
      <c r="U204" s="2"/>
      <c r="V204" s="2"/>
      <c r="W204" s="2"/>
    </row>
    <row r="205" spans="1:23" s="53" customFormat="1" ht="15">
      <c r="A205" s="193" t="s">
        <v>7</v>
      </c>
      <c r="B205" s="194"/>
      <c r="C205" s="194"/>
      <c r="D205" s="194"/>
      <c r="E205" s="194"/>
      <c r="F205" s="194"/>
      <c r="G205" s="195"/>
      <c r="H205" s="83">
        <f t="shared" ref="H205" si="75">SUM(H206:H207)</f>
        <v>959861960</v>
      </c>
      <c r="I205" s="83">
        <f t="shared" ref="I205:V205" si="76">SUM(I206:I207)</f>
        <v>243078949</v>
      </c>
      <c r="J205" s="83">
        <f t="shared" si="76"/>
        <v>224253479</v>
      </c>
      <c r="K205" s="83">
        <f t="shared" si="76"/>
        <v>106004068</v>
      </c>
      <c r="L205" s="83">
        <f t="shared" si="76"/>
        <v>72484693</v>
      </c>
      <c r="M205" s="83">
        <f t="shared" si="76"/>
        <v>10977925</v>
      </c>
      <c r="N205" s="83">
        <f t="shared" si="76"/>
        <v>10977925</v>
      </c>
      <c r="O205" s="83">
        <f t="shared" si="76"/>
        <v>16327991</v>
      </c>
      <c r="P205" s="83">
        <f t="shared" si="76"/>
        <v>1327991</v>
      </c>
      <c r="Q205" s="83">
        <f t="shared" si="76"/>
        <v>1327991</v>
      </c>
      <c r="R205" s="83">
        <f t="shared" si="76"/>
        <v>200000</v>
      </c>
      <c r="S205" s="83">
        <f t="shared" si="76"/>
        <v>200000</v>
      </c>
      <c r="T205" s="83">
        <f t="shared" si="76"/>
        <v>200000</v>
      </c>
      <c r="U205" s="83">
        <f t="shared" si="76"/>
        <v>200000</v>
      </c>
      <c r="V205" s="83">
        <f t="shared" si="76"/>
        <v>200000</v>
      </c>
      <c r="W205" s="57">
        <f>SUM(W208,W213,W229,W236,W243,W248,W253,W259,W264,W268,W273,W277,W281,W285,W289,W293,W298,W302,W306,W310,W314,W318,W323,W327,W331,W336,W217,W221,W225)</f>
        <v>91596524</v>
      </c>
    </row>
    <row r="206" spans="1:23" s="53" customFormat="1" ht="15">
      <c r="A206" s="164" t="s">
        <v>3</v>
      </c>
      <c r="B206" s="165"/>
      <c r="C206" s="166"/>
      <c r="D206" s="51"/>
      <c r="E206" s="158"/>
      <c r="F206" s="159"/>
      <c r="G206" s="66"/>
      <c r="H206" s="83">
        <f>SUM(H209,H214,H230,H237,H244,H249,H254,H260,H265,H269,H274,H278,H282,H286,H290,H294,H299,H303,H307,H311,H315,H319,H324,H328,H332,H337,H218)</f>
        <v>527064077</v>
      </c>
      <c r="I206" s="83">
        <f t="shared" ref="I206:V206" si="77">SUM(I209,I214,I230,I237,I244,I249,I254,I260,I265,I269,I274,I278,I282,I286,I290,I294,I299,I303,I307,I311,I315,I319,I324,I328,I332,I337,I218)</f>
        <v>152070301</v>
      </c>
      <c r="J206" s="83">
        <f t="shared" si="77"/>
        <v>139608418</v>
      </c>
      <c r="K206" s="83">
        <f t="shared" si="77"/>
        <v>55210072</v>
      </c>
      <c r="L206" s="83">
        <f t="shared" si="77"/>
        <v>27612797</v>
      </c>
      <c r="M206" s="83">
        <f t="shared" si="77"/>
        <v>977925</v>
      </c>
      <c r="N206" s="83">
        <f t="shared" si="77"/>
        <v>977925</v>
      </c>
      <c r="O206" s="83">
        <f t="shared" si="77"/>
        <v>1327991</v>
      </c>
      <c r="P206" s="83">
        <f t="shared" si="77"/>
        <v>1327991</v>
      </c>
      <c r="Q206" s="83">
        <f t="shared" si="77"/>
        <v>1327991</v>
      </c>
      <c r="R206" s="83">
        <f t="shared" si="77"/>
        <v>200000</v>
      </c>
      <c r="S206" s="83">
        <f t="shared" si="77"/>
        <v>200000</v>
      </c>
      <c r="T206" s="83">
        <f t="shared" si="77"/>
        <v>200000</v>
      </c>
      <c r="U206" s="83">
        <f t="shared" si="77"/>
        <v>200000</v>
      </c>
      <c r="V206" s="83">
        <f t="shared" si="77"/>
        <v>200000</v>
      </c>
      <c r="W206" s="57"/>
    </row>
    <row r="207" spans="1:23" s="53" customFormat="1" ht="15">
      <c r="A207" s="164" t="s">
        <v>4</v>
      </c>
      <c r="B207" s="165"/>
      <c r="C207" s="166"/>
      <c r="D207" s="51"/>
      <c r="E207" s="158"/>
      <c r="F207" s="159"/>
      <c r="G207" s="66"/>
      <c r="H207" s="83">
        <f>SUM(H211,H216,H233,H240,H246,H251,H255,H263,H267,H270,H280,H283,H287,H292,H296,H301,H304,H309,H313,H316,H321,H326,H330,H335,H338,H276,H223,H227)</f>
        <v>432797883</v>
      </c>
      <c r="I207" s="83">
        <f t="shared" ref="I207:V207" si="78">SUM(I211,I216,I233,I240,I246,I251,I255,I263,I267,I270,I280,I283,I287,I292,I296,I301,I304,I309,I313,I316,I321,I326,I330,I335,I338,I276,I223,I227)</f>
        <v>91008648</v>
      </c>
      <c r="J207" s="83">
        <f t="shared" si="78"/>
        <v>84645061</v>
      </c>
      <c r="K207" s="83">
        <f t="shared" si="78"/>
        <v>50793996</v>
      </c>
      <c r="L207" s="83">
        <f t="shared" si="78"/>
        <v>44871896</v>
      </c>
      <c r="M207" s="83">
        <f t="shared" si="78"/>
        <v>10000000</v>
      </c>
      <c r="N207" s="83">
        <f t="shared" si="78"/>
        <v>10000000</v>
      </c>
      <c r="O207" s="83">
        <f t="shared" si="78"/>
        <v>15000000</v>
      </c>
      <c r="P207" s="83">
        <f t="shared" si="78"/>
        <v>0</v>
      </c>
      <c r="Q207" s="83">
        <f t="shared" si="78"/>
        <v>0</v>
      </c>
      <c r="R207" s="83">
        <f t="shared" si="78"/>
        <v>0</v>
      </c>
      <c r="S207" s="83">
        <f t="shared" si="78"/>
        <v>0</v>
      </c>
      <c r="T207" s="83">
        <f t="shared" si="78"/>
        <v>0</v>
      </c>
      <c r="U207" s="83">
        <f t="shared" si="78"/>
        <v>0</v>
      </c>
      <c r="V207" s="83">
        <f t="shared" si="78"/>
        <v>0</v>
      </c>
      <c r="W207" s="57"/>
    </row>
    <row r="208" spans="1:23" s="74" customFormat="1" ht="166.5" customHeight="1">
      <c r="A208" s="77">
        <v>1</v>
      </c>
      <c r="B208" s="75" t="s">
        <v>249</v>
      </c>
      <c r="C208" s="81" t="s">
        <v>250</v>
      </c>
      <c r="D208" s="113" t="s">
        <v>246</v>
      </c>
      <c r="E208" s="115" t="s">
        <v>34</v>
      </c>
      <c r="F208" s="116"/>
      <c r="G208" s="113" t="s">
        <v>247</v>
      </c>
      <c r="H208" s="78">
        <f>SUM(H209,H211)</f>
        <v>1149764</v>
      </c>
      <c r="I208" s="78">
        <f>SUM(I209,I211)</f>
        <v>704000</v>
      </c>
      <c r="J208" s="78">
        <f>SUM(J209,J211)</f>
        <v>400000</v>
      </c>
      <c r="K208" s="78"/>
      <c r="L208" s="78"/>
      <c r="M208" s="78"/>
      <c r="N208" s="78"/>
      <c r="O208" s="15"/>
      <c r="P208" s="15"/>
      <c r="Q208" s="15"/>
      <c r="R208" s="15"/>
      <c r="S208" s="15"/>
      <c r="T208" s="15"/>
      <c r="U208" s="15"/>
      <c r="V208" s="15"/>
      <c r="W208" s="106">
        <v>400000</v>
      </c>
    </row>
    <row r="209" spans="1:23" s="74" customFormat="1" ht="15">
      <c r="A209" s="129" t="s">
        <v>12</v>
      </c>
      <c r="B209" s="130"/>
      <c r="C209" s="131"/>
      <c r="D209" s="114"/>
      <c r="E209" s="117"/>
      <c r="F209" s="118"/>
      <c r="G209" s="114"/>
      <c r="H209" s="76">
        <f>H210</f>
        <v>1051220</v>
      </c>
      <c r="I209" s="76">
        <f t="shared" ref="I209:J209" si="79">I210</f>
        <v>614000</v>
      </c>
      <c r="J209" s="76">
        <f t="shared" si="79"/>
        <v>400000</v>
      </c>
      <c r="K209" s="76"/>
      <c r="L209" s="76"/>
      <c r="M209" s="76"/>
      <c r="N209" s="76"/>
      <c r="O209" s="2"/>
      <c r="P209" s="2"/>
      <c r="Q209" s="2"/>
      <c r="R209" s="2"/>
      <c r="S209" s="2"/>
      <c r="T209" s="2"/>
      <c r="U209" s="2"/>
      <c r="V209" s="2"/>
      <c r="W209" s="2"/>
    </row>
    <row r="210" spans="1:23" s="74" customFormat="1" ht="15">
      <c r="A210" s="82"/>
      <c r="B210" s="132" t="s">
        <v>25</v>
      </c>
      <c r="C210" s="133"/>
      <c r="D210" s="114"/>
      <c r="E210" s="117"/>
      <c r="F210" s="118"/>
      <c r="G210" s="114"/>
      <c r="H210" s="76">
        <v>1051220</v>
      </c>
      <c r="I210" s="3">
        <v>614000</v>
      </c>
      <c r="J210" s="3">
        <v>400000</v>
      </c>
      <c r="K210" s="3"/>
      <c r="L210" s="3"/>
      <c r="M210" s="16"/>
      <c r="N210" s="76"/>
      <c r="O210" s="2"/>
      <c r="P210" s="2"/>
      <c r="Q210" s="2"/>
      <c r="R210" s="2"/>
      <c r="S210" s="2"/>
      <c r="T210" s="2"/>
      <c r="U210" s="2"/>
      <c r="V210" s="2"/>
      <c r="W210" s="2"/>
    </row>
    <row r="211" spans="1:23" s="74" customFormat="1" ht="15">
      <c r="A211" s="129" t="s">
        <v>11</v>
      </c>
      <c r="B211" s="130"/>
      <c r="C211" s="131"/>
      <c r="D211" s="114"/>
      <c r="E211" s="117"/>
      <c r="F211" s="118"/>
      <c r="G211" s="114"/>
      <c r="H211" s="76">
        <f>H212</f>
        <v>98544</v>
      </c>
      <c r="I211" s="76">
        <f t="shared" ref="I211" si="80">I212</f>
        <v>90000</v>
      </c>
      <c r="J211" s="76"/>
      <c r="K211" s="76"/>
      <c r="L211" s="76"/>
      <c r="M211" s="16"/>
      <c r="N211" s="76"/>
      <c r="O211" s="2"/>
      <c r="P211" s="2"/>
      <c r="Q211" s="2"/>
      <c r="R211" s="2"/>
      <c r="S211" s="2"/>
      <c r="T211" s="2"/>
      <c r="U211" s="2"/>
      <c r="V211" s="2"/>
      <c r="W211" s="2"/>
    </row>
    <row r="212" spans="1:23" s="74" customFormat="1" ht="15">
      <c r="A212" s="82"/>
      <c r="B212" s="132" t="s">
        <v>25</v>
      </c>
      <c r="C212" s="133"/>
      <c r="D212" s="126"/>
      <c r="E212" s="127"/>
      <c r="F212" s="128"/>
      <c r="G212" s="126"/>
      <c r="H212" s="76">
        <v>98544</v>
      </c>
      <c r="I212" s="3">
        <v>90000</v>
      </c>
      <c r="J212" s="3"/>
      <c r="K212" s="3"/>
      <c r="L212" s="3"/>
      <c r="M212" s="16"/>
      <c r="N212" s="76"/>
      <c r="O212" s="2"/>
      <c r="P212" s="2"/>
      <c r="Q212" s="2"/>
      <c r="R212" s="2"/>
      <c r="S212" s="2"/>
      <c r="T212" s="2"/>
      <c r="U212" s="2"/>
      <c r="V212" s="2"/>
      <c r="W212" s="2"/>
    </row>
    <row r="213" spans="1:23" s="53" customFormat="1" ht="75">
      <c r="A213" s="45">
        <v>2</v>
      </c>
      <c r="B213" s="102" t="s">
        <v>264</v>
      </c>
      <c r="C213" s="45" t="s">
        <v>152</v>
      </c>
      <c r="D213" s="138" t="s">
        <v>195</v>
      </c>
      <c r="E213" s="149" t="s">
        <v>32</v>
      </c>
      <c r="F213" s="150"/>
      <c r="G213" s="155" t="s">
        <v>121</v>
      </c>
      <c r="H213" s="86">
        <f>SUM(H214,H216)</f>
        <v>308623</v>
      </c>
      <c r="I213" s="86">
        <f t="shared" ref="I213:L213" si="81">SUM(I214,I216)</f>
        <v>65000</v>
      </c>
      <c r="J213" s="86">
        <f t="shared" si="81"/>
        <v>66950</v>
      </c>
      <c r="K213" s="86">
        <f t="shared" si="81"/>
        <v>68959</v>
      </c>
      <c r="L213" s="86">
        <f t="shared" si="81"/>
        <v>71028</v>
      </c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107">
        <v>206937</v>
      </c>
    </row>
    <row r="214" spans="1:23" s="53" customFormat="1" ht="15">
      <c r="A214" s="129" t="s">
        <v>12</v>
      </c>
      <c r="B214" s="130"/>
      <c r="C214" s="131"/>
      <c r="D214" s="139"/>
      <c r="E214" s="151"/>
      <c r="F214" s="152"/>
      <c r="G214" s="156"/>
      <c r="H214" s="87">
        <f>H215</f>
        <v>308623</v>
      </c>
      <c r="I214" s="87">
        <f t="shared" ref="I214:L214" si="82">I215</f>
        <v>65000</v>
      </c>
      <c r="J214" s="87">
        <f t="shared" si="82"/>
        <v>66950</v>
      </c>
      <c r="K214" s="87">
        <f t="shared" si="82"/>
        <v>68959</v>
      </c>
      <c r="L214" s="87">
        <f t="shared" si="82"/>
        <v>71028</v>
      </c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4"/>
    </row>
    <row r="215" spans="1:23" s="53" customFormat="1" ht="15">
      <c r="A215" s="85"/>
      <c r="B215" s="132" t="s">
        <v>25</v>
      </c>
      <c r="C215" s="133"/>
      <c r="D215" s="139"/>
      <c r="E215" s="151"/>
      <c r="F215" s="152"/>
      <c r="G215" s="156"/>
      <c r="H215" s="87">
        <v>308623</v>
      </c>
      <c r="I215" s="87">
        <v>65000</v>
      </c>
      <c r="J215" s="87">
        <v>66950</v>
      </c>
      <c r="K215" s="87">
        <v>68959</v>
      </c>
      <c r="L215" s="87">
        <v>71028</v>
      </c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4"/>
    </row>
    <row r="216" spans="1:23" s="53" customFormat="1" ht="15">
      <c r="A216" s="129" t="s">
        <v>4</v>
      </c>
      <c r="B216" s="130"/>
      <c r="C216" s="131"/>
      <c r="D216" s="140"/>
      <c r="E216" s="153"/>
      <c r="F216" s="154"/>
      <c r="G216" s="157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4"/>
    </row>
    <row r="217" spans="1:23" s="53" customFormat="1" ht="60">
      <c r="A217" s="45">
        <v>3</v>
      </c>
      <c r="B217" s="102" t="s">
        <v>255</v>
      </c>
      <c r="C217" s="102" t="s">
        <v>256</v>
      </c>
      <c r="D217" s="138" t="s">
        <v>195</v>
      </c>
      <c r="E217" s="212" t="s">
        <v>181</v>
      </c>
      <c r="F217" s="150"/>
      <c r="G217" s="155" t="s">
        <v>121</v>
      </c>
      <c r="H217" s="86">
        <f>SUM(H218,H220)</f>
        <v>3240000</v>
      </c>
      <c r="I217" s="86">
        <f t="shared" ref="I217:K217" si="83">SUM(I218,I220)</f>
        <v>810000</v>
      </c>
      <c r="J217" s="86">
        <f t="shared" si="83"/>
        <v>1620000</v>
      </c>
      <c r="K217" s="86">
        <f t="shared" si="83"/>
        <v>810000</v>
      </c>
      <c r="L217" s="86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107">
        <v>2430000</v>
      </c>
    </row>
    <row r="218" spans="1:23" s="53" customFormat="1" ht="15">
      <c r="A218" s="129" t="s">
        <v>12</v>
      </c>
      <c r="B218" s="130"/>
      <c r="C218" s="131"/>
      <c r="D218" s="139"/>
      <c r="E218" s="151"/>
      <c r="F218" s="152"/>
      <c r="G218" s="156"/>
      <c r="H218" s="87">
        <f>H219</f>
        <v>3240000</v>
      </c>
      <c r="I218" s="87">
        <f t="shared" ref="I218:K218" si="84">I219</f>
        <v>810000</v>
      </c>
      <c r="J218" s="87">
        <f t="shared" si="84"/>
        <v>1620000</v>
      </c>
      <c r="K218" s="87">
        <f t="shared" si="84"/>
        <v>810000</v>
      </c>
      <c r="L218" s="87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4"/>
    </row>
    <row r="219" spans="1:23" s="53" customFormat="1" ht="15">
      <c r="A219" s="85"/>
      <c r="B219" s="132" t="s">
        <v>24</v>
      </c>
      <c r="C219" s="133"/>
      <c r="D219" s="139"/>
      <c r="E219" s="151"/>
      <c r="F219" s="152"/>
      <c r="G219" s="156"/>
      <c r="H219" s="87">
        <v>3240000</v>
      </c>
      <c r="I219" s="87">
        <v>810000</v>
      </c>
      <c r="J219" s="87">
        <v>1620000</v>
      </c>
      <c r="K219" s="87">
        <v>810000</v>
      </c>
      <c r="L219" s="87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4"/>
    </row>
    <row r="220" spans="1:23" s="53" customFormat="1" ht="15">
      <c r="A220" s="129" t="s">
        <v>4</v>
      </c>
      <c r="B220" s="130"/>
      <c r="C220" s="131"/>
      <c r="D220" s="140"/>
      <c r="E220" s="153"/>
      <c r="F220" s="154"/>
      <c r="G220" s="157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4"/>
    </row>
    <row r="221" spans="1:23" s="53" customFormat="1" ht="150">
      <c r="A221" s="45">
        <v>4</v>
      </c>
      <c r="B221" s="103" t="s">
        <v>257</v>
      </c>
      <c r="C221" s="102" t="s">
        <v>152</v>
      </c>
      <c r="D221" s="138" t="s">
        <v>195</v>
      </c>
      <c r="E221" s="212" t="s">
        <v>29</v>
      </c>
      <c r="F221" s="213"/>
      <c r="G221" s="160" t="s">
        <v>261</v>
      </c>
      <c r="H221" s="86">
        <f>SUM(H222,H223)</f>
        <v>2661229</v>
      </c>
      <c r="I221" s="86">
        <f>SUM(I222,I223)</f>
        <v>2000000</v>
      </c>
      <c r="J221" s="86">
        <f>SUM(J222,J223)</f>
        <v>206455</v>
      </c>
      <c r="K221" s="86"/>
      <c r="L221" s="86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107">
        <v>206455</v>
      </c>
    </row>
    <row r="222" spans="1:23" s="53" customFormat="1" ht="15">
      <c r="A222" s="163" t="s">
        <v>3</v>
      </c>
      <c r="B222" s="130"/>
      <c r="C222" s="131"/>
      <c r="D222" s="139"/>
      <c r="E222" s="214"/>
      <c r="F222" s="215"/>
      <c r="G222" s="161"/>
      <c r="H222" s="87"/>
      <c r="I222" s="87"/>
      <c r="J222" s="87"/>
      <c r="K222" s="87"/>
      <c r="L222" s="87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4"/>
    </row>
    <row r="223" spans="1:23" s="53" customFormat="1" ht="15">
      <c r="A223" s="163" t="s">
        <v>11</v>
      </c>
      <c r="B223" s="130"/>
      <c r="C223" s="131"/>
      <c r="D223" s="139"/>
      <c r="E223" s="214"/>
      <c r="F223" s="215"/>
      <c r="G223" s="161"/>
      <c r="H223" s="41">
        <f>H224</f>
        <v>2661229</v>
      </c>
      <c r="I223" s="41">
        <f t="shared" ref="I223:J223" si="85">I224</f>
        <v>2000000</v>
      </c>
      <c r="J223" s="41">
        <f t="shared" si="85"/>
        <v>206455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4"/>
    </row>
    <row r="224" spans="1:23" s="53" customFormat="1" ht="15">
      <c r="A224" s="105"/>
      <c r="B224" s="132" t="s">
        <v>24</v>
      </c>
      <c r="C224" s="133"/>
      <c r="D224" s="140"/>
      <c r="E224" s="216"/>
      <c r="F224" s="217"/>
      <c r="G224" s="162"/>
      <c r="H224" s="41">
        <v>2661229</v>
      </c>
      <c r="I224" s="41">
        <v>2000000</v>
      </c>
      <c r="J224" s="41">
        <v>206455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4"/>
    </row>
    <row r="225" spans="1:23" s="53" customFormat="1" ht="120">
      <c r="A225" s="45">
        <v>5</v>
      </c>
      <c r="B225" s="103" t="s">
        <v>258</v>
      </c>
      <c r="C225" s="102" t="s">
        <v>259</v>
      </c>
      <c r="D225" s="138" t="s">
        <v>195</v>
      </c>
      <c r="E225" s="212" t="s">
        <v>265</v>
      </c>
      <c r="F225" s="213"/>
      <c r="G225" s="160" t="s">
        <v>260</v>
      </c>
      <c r="H225" s="86">
        <f>SUM(H226,H227)</f>
        <v>14586847</v>
      </c>
      <c r="I225" s="86">
        <f>SUM(I226,I227)</f>
        <v>3087958</v>
      </c>
      <c r="J225" s="86">
        <f>SUM(J226,J227)</f>
        <v>2793545</v>
      </c>
      <c r="K225" s="86"/>
      <c r="L225" s="86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107">
        <v>2793545</v>
      </c>
    </row>
    <row r="226" spans="1:23" s="53" customFormat="1" ht="15">
      <c r="A226" s="163" t="s">
        <v>3</v>
      </c>
      <c r="B226" s="130"/>
      <c r="C226" s="131"/>
      <c r="D226" s="139"/>
      <c r="E226" s="214"/>
      <c r="F226" s="215"/>
      <c r="G226" s="161"/>
      <c r="H226" s="87"/>
      <c r="I226" s="87"/>
      <c r="J226" s="87"/>
      <c r="K226" s="87"/>
      <c r="L226" s="87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4"/>
    </row>
    <row r="227" spans="1:23" s="53" customFormat="1" ht="15">
      <c r="A227" s="163" t="s">
        <v>11</v>
      </c>
      <c r="B227" s="130"/>
      <c r="C227" s="131"/>
      <c r="D227" s="139"/>
      <c r="E227" s="214"/>
      <c r="F227" s="215"/>
      <c r="G227" s="161"/>
      <c r="H227" s="41">
        <f>H228</f>
        <v>14586847</v>
      </c>
      <c r="I227" s="41">
        <f t="shared" ref="I227" si="86">I228</f>
        <v>3087958</v>
      </c>
      <c r="J227" s="41">
        <f t="shared" ref="J227" si="87">J228</f>
        <v>2793545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4"/>
    </row>
    <row r="228" spans="1:23" s="53" customFormat="1" ht="15">
      <c r="A228" s="105"/>
      <c r="B228" s="132" t="s">
        <v>24</v>
      </c>
      <c r="C228" s="133"/>
      <c r="D228" s="140"/>
      <c r="E228" s="216"/>
      <c r="F228" s="217"/>
      <c r="G228" s="162"/>
      <c r="H228" s="41">
        <v>14586847</v>
      </c>
      <c r="I228" s="41">
        <v>3087958</v>
      </c>
      <c r="J228" s="41">
        <v>2793545</v>
      </c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4"/>
    </row>
    <row r="229" spans="1:23" ht="328.5" customHeight="1">
      <c r="A229" s="11">
        <v>6</v>
      </c>
      <c r="B229" s="77" t="s">
        <v>49</v>
      </c>
      <c r="C229" s="31" t="s">
        <v>48</v>
      </c>
      <c r="D229" s="113" t="s">
        <v>158</v>
      </c>
      <c r="E229" s="115" t="s">
        <v>37</v>
      </c>
      <c r="F229" s="116"/>
      <c r="G229" s="113" t="s">
        <v>134</v>
      </c>
      <c r="H229" s="12">
        <f>SUM(H230,H233)</f>
        <v>37476500</v>
      </c>
      <c r="I229" s="12">
        <f t="shared" ref="I229:L229" si="88">SUM(I230,I233)</f>
        <v>5520000</v>
      </c>
      <c r="J229" s="12">
        <f t="shared" si="88"/>
        <v>5713000</v>
      </c>
      <c r="K229" s="12">
        <f t="shared" si="88"/>
        <v>5754000</v>
      </c>
      <c r="L229" s="12">
        <f t="shared" si="88"/>
        <v>5754000</v>
      </c>
      <c r="M229" s="12"/>
      <c r="N229" s="12"/>
      <c r="O229" s="12"/>
      <c r="P229" s="12"/>
      <c r="Q229" s="5"/>
      <c r="R229" s="5"/>
      <c r="S229" s="5"/>
      <c r="T229" s="5"/>
      <c r="U229" s="5"/>
      <c r="V229" s="5"/>
      <c r="W229" s="110">
        <v>0</v>
      </c>
    </row>
    <row r="230" spans="1:23" ht="15">
      <c r="A230" s="129" t="s">
        <v>12</v>
      </c>
      <c r="B230" s="130"/>
      <c r="C230" s="131"/>
      <c r="D230" s="114"/>
      <c r="E230" s="117"/>
      <c r="F230" s="118"/>
      <c r="G230" s="114"/>
      <c r="H230" s="10">
        <f>SUM(H231:H232)</f>
        <v>37150250</v>
      </c>
      <c r="I230" s="76">
        <f t="shared" ref="I230:L230" si="89">SUM(I231:I232)</f>
        <v>5430000</v>
      </c>
      <c r="J230" s="76">
        <f t="shared" si="89"/>
        <v>5698000</v>
      </c>
      <c r="K230" s="76">
        <f t="shared" si="89"/>
        <v>5739000</v>
      </c>
      <c r="L230" s="76">
        <f t="shared" si="89"/>
        <v>5739000</v>
      </c>
      <c r="M230" s="10"/>
      <c r="N230" s="10"/>
      <c r="O230" s="10"/>
      <c r="P230" s="10"/>
      <c r="Q230" s="2"/>
      <c r="R230" s="2"/>
      <c r="S230" s="2"/>
      <c r="T230" s="2"/>
      <c r="U230" s="2"/>
      <c r="V230" s="2"/>
      <c r="W230" s="2"/>
    </row>
    <row r="231" spans="1:23" ht="15">
      <c r="A231" s="33"/>
      <c r="B231" s="132" t="s">
        <v>25</v>
      </c>
      <c r="C231" s="133"/>
      <c r="D231" s="114"/>
      <c r="E231" s="117"/>
      <c r="F231" s="118"/>
      <c r="G231" s="114"/>
      <c r="H231" s="10">
        <v>8279000</v>
      </c>
      <c r="I231" s="10">
        <v>287000</v>
      </c>
      <c r="J231" s="10">
        <v>410000</v>
      </c>
      <c r="K231" s="10">
        <v>1290000</v>
      </c>
      <c r="L231" s="10">
        <v>5739000</v>
      </c>
      <c r="M231" s="10"/>
      <c r="N231" s="10"/>
      <c r="O231" s="10"/>
      <c r="P231" s="10"/>
      <c r="Q231" s="2"/>
      <c r="R231" s="2"/>
      <c r="S231" s="2"/>
      <c r="T231" s="2"/>
      <c r="U231" s="2"/>
      <c r="V231" s="2"/>
      <c r="W231" s="2"/>
    </row>
    <row r="232" spans="1:23" ht="15">
      <c r="A232" s="33"/>
      <c r="B232" s="132" t="s">
        <v>24</v>
      </c>
      <c r="C232" s="133"/>
      <c r="D232" s="114"/>
      <c r="E232" s="117"/>
      <c r="F232" s="118"/>
      <c r="G232" s="114"/>
      <c r="H232" s="10">
        <v>28871250</v>
      </c>
      <c r="I232" s="10">
        <v>5143000</v>
      </c>
      <c r="J232" s="10">
        <v>5288000</v>
      </c>
      <c r="K232" s="10">
        <v>4449000</v>
      </c>
      <c r="L232" s="10"/>
      <c r="M232" s="10"/>
      <c r="N232" s="10"/>
      <c r="O232" s="10"/>
      <c r="P232" s="10"/>
      <c r="Q232" s="2"/>
      <c r="R232" s="2"/>
      <c r="S232" s="2"/>
      <c r="T232" s="2"/>
      <c r="U232" s="2"/>
      <c r="V232" s="2"/>
      <c r="W232" s="2"/>
    </row>
    <row r="233" spans="1:23" ht="15">
      <c r="A233" s="129" t="s">
        <v>11</v>
      </c>
      <c r="B233" s="130"/>
      <c r="C233" s="131"/>
      <c r="D233" s="114"/>
      <c r="E233" s="117"/>
      <c r="F233" s="118"/>
      <c r="G233" s="114"/>
      <c r="H233" s="10">
        <f>SUM(H234:H235)</f>
        <v>326250</v>
      </c>
      <c r="I233" s="76">
        <f t="shared" ref="I233:L233" si="90">SUM(I234:I235)</f>
        <v>90000</v>
      </c>
      <c r="J233" s="76">
        <f t="shared" si="90"/>
        <v>15000</v>
      </c>
      <c r="K233" s="76">
        <f t="shared" si="90"/>
        <v>15000</v>
      </c>
      <c r="L233" s="76">
        <f t="shared" si="90"/>
        <v>15000</v>
      </c>
      <c r="M233" s="10"/>
      <c r="N233" s="10"/>
      <c r="O233" s="10"/>
      <c r="P233" s="10"/>
      <c r="Q233" s="2"/>
      <c r="R233" s="2"/>
      <c r="S233" s="2"/>
      <c r="T233" s="2"/>
      <c r="U233" s="2"/>
      <c r="V233" s="2"/>
      <c r="W233" s="2"/>
    </row>
    <row r="234" spans="1:23" ht="15">
      <c r="A234" s="33"/>
      <c r="B234" s="132" t="s">
        <v>25</v>
      </c>
      <c r="C234" s="133"/>
      <c r="D234" s="114"/>
      <c r="E234" s="117"/>
      <c r="F234" s="118"/>
      <c r="G234" s="114"/>
      <c r="H234" s="10">
        <v>80000</v>
      </c>
      <c r="I234" s="10">
        <v>30000</v>
      </c>
      <c r="J234" s="10">
        <v>3000</v>
      </c>
      <c r="K234" s="10">
        <v>3000</v>
      </c>
      <c r="L234" s="10">
        <v>15000</v>
      </c>
      <c r="M234" s="10"/>
      <c r="N234" s="10"/>
      <c r="O234" s="10"/>
      <c r="P234" s="10"/>
      <c r="Q234" s="2"/>
      <c r="R234" s="2"/>
      <c r="S234" s="2"/>
      <c r="T234" s="2"/>
      <c r="U234" s="2"/>
      <c r="V234" s="2"/>
      <c r="W234" s="2"/>
    </row>
    <row r="235" spans="1:23" ht="15">
      <c r="A235" s="33"/>
      <c r="B235" s="132" t="s">
        <v>24</v>
      </c>
      <c r="C235" s="133"/>
      <c r="D235" s="126"/>
      <c r="E235" s="127"/>
      <c r="F235" s="128"/>
      <c r="G235" s="126"/>
      <c r="H235" s="10">
        <v>246250</v>
      </c>
      <c r="I235" s="10">
        <v>60000</v>
      </c>
      <c r="J235" s="10">
        <v>12000</v>
      </c>
      <c r="K235" s="10">
        <v>12000</v>
      </c>
      <c r="L235" s="10"/>
      <c r="M235" s="10"/>
      <c r="N235" s="10"/>
      <c r="O235" s="10"/>
      <c r="P235" s="10"/>
      <c r="Q235" s="2"/>
      <c r="R235" s="2"/>
      <c r="S235" s="2"/>
      <c r="T235" s="2"/>
      <c r="U235" s="2"/>
      <c r="V235" s="2"/>
      <c r="W235" s="2"/>
    </row>
    <row r="236" spans="1:23" ht="335.25" customHeight="1">
      <c r="A236" s="13">
        <v>7</v>
      </c>
      <c r="B236" s="77" t="s">
        <v>51</v>
      </c>
      <c r="C236" s="31" t="s">
        <v>50</v>
      </c>
      <c r="D236" s="113" t="s">
        <v>158</v>
      </c>
      <c r="E236" s="115" t="s">
        <v>38</v>
      </c>
      <c r="F236" s="116"/>
      <c r="G236" s="113" t="s">
        <v>135</v>
      </c>
      <c r="H236" s="14">
        <f>SUM(H237,H240)</f>
        <v>2780774</v>
      </c>
      <c r="I236" s="78">
        <f t="shared" ref="I236:L236" si="91">SUM(I237,I240)</f>
        <v>504579</v>
      </c>
      <c r="J236" s="78">
        <f t="shared" si="91"/>
        <v>625000</v>
      </c>
      <c r="K236" s="78">
        <f t="shared" si="91"/>
        <v>685000</v>
      </c>
      <c r="L236" s="78">
        <f t="shared" si="91"/>
        <v>360000</v>
      </c>
      <c r="M236" s="14"/>
      <c r="N236" s="14"/>
      <c r="O236" s="14"/>
      <c r="P236" s="14"/>
      <c r="Q236" s="15"/>
      <c r="R236" s="15"/>
      <c r="S236" s="15"/>
      <c r="T236" s="15"/>
      <c r="U236" s="15"/>
      <c r="V236" s="15"/>
      <c r="W236" s="106">
        <v>0</v>
      </c>
    </row>
    <row r="237" spans="1:23" ht="15">
      <c r="A237" s="129" t="s">
        <v>12</v>
      </c>
      <c r="B237" s="130"/>
      <c r="C237" s="131"/>
      <c r="D237" s="114"/>
      <c r="E237" s="117"/>
      <c r="F237" s="118"/>
      <c r="G237" s="114"/>
      <c r="H237" s="10">
        <f>SUM(H238:H239)</f>
        <v>2712474</v>
      </c>
      <c r="I237" s="76">
        <f t="shared" ref="I237:L237" si="92">SUM(I238:I239)</f>
        <v>492279</v>
      </c>
      <c r="J237" s="76">
        <f t="shared" si="92"/>
        <v>610000</v>
      </c>
      <c r="K237" s="76">
        <f t="shared" si="92"/>
        <v>670000</v>
      </c>
      <c r="L237" s="76">
        <f t="shared" si="92"/>
        <v>350000</v>
      </c>
      <c r="M237" s="10"/>
      <c r="N237" s="10"/>
      <c r="O237" s="10"/>
      <c r="P237" s="10"/>
      <c r="Q237" s="2"/>
      <c r="R237" s="2"/>
      <c r="S237" s="2"/>
      <c r="T237" s="2"/>
      <c r="U237" s="2"/>
      <c r="V237" s="2"/>
      <c r="W237" s="2"/>
    </row>
    <row r="238" spans="1:23" s="74" customFormat="1" ht="15">
      <c r="A238" s="82"/>
      <c r="B238" s="132" t="s">
        <v>25</v>
      </c>
      <c r="C238" s="133"/>
      <c r="D238" s="114"/>
      <c r="E238" s="117"/>
      <c r="F238" s="118"/>
      <c r="G238" s="114"/>
      <c r="H238" s="76">
        <v>6903</v>
      </c>
      <c r="I238" s="76">
        <v>6279</v>
      </c>
      <c r="J238" s="76"/>
      <c r="K238" s="76"/>
      <c r="L238" s="76"/>
      <c r="M238" s="16"/>
      <c r="N238" s="76"/>
      <c r="O238" s="76"/>
      <c r="P238" s="76"/>
      <c r="Q238" s="2"/>
      <c r="R238" s="2"/>
      <c r="S238" s="2"/>
      <c r="T238" s="2"/>
      <c r="U238" s="2"/>
      <c r="V238" s="2"/>
      <c r="W238" s="2"/>
    </row>
    <row r="239" spans="1:23" ht="15">
      <c r="A239" s="33"/>
      <c r="B239" s="132" t="s">
        <v>24</v>
      </c>
      <c r="C239" s="133"/>
      <c r="D239" s="114"/>
      <c r="E239" s="117"/>
      <c r="F239" s="118"/>
      <c r="G239" s="114"/>
      <c r="H239" s="10">
        <v>2705571</v>
      </c>
      <c r="I239" s="3">
        <v>486000</v>
      </c>
      <c r="J239" s="3">
        <v>610000</v>
      </c>
      <c r="K239" s="3">
        <v>670000</v>
      </c>
      <c r="L239" s="3">
        <v>350000</v>
      </c>
      <c r="M239" s="16"/>
      <c r="N239" s="10"/>
      <c r="O239" s="10"/>
      <c r="P239" s="10"/>
      <c r="Q239" s="2"/>
      <c r="R239" s="2"/>
      <c r="S239" s="2"/>
      <c r="T239" s="2"/>
      <c r="U239" s="2"/>
      <c r="V239" s="2"/>
      <c r="W239" s="2"/>
    </row>
    <row r="240" spans="1:23" ht="15">
      <c r="A240" s="129" t="s">
        <v>11</v>
      </c>
      <c r="B240" s="130"/>
      <c r="C240" s="131"/>
      <c r="D240" s="114"/>
      <c r="E240" s="117"/>
      <c r="F240" s="118"/>
      <c r="G240" s="114"/>
      <c r="H240" s="10">
        <f>SUM(H241:H242)</f>
        <v>68300</v>
      </c>
      <c r="I240" s="76">
        <f t="shared" ref="I240:L240" si="93">SUM(I241:I242)</f>
        <v>12300</v>
      </c>
      <c r="J240" s="76">
        <f t="shared" si="93"/>
        <v>15000</v>
      </c>
      <c r="K240" s="76">
        <f t="shared" si="93"/>
        <v>15000</v>
      </c>
      <c r="L240" s="76">
        <f t="shared" si="93"/>
        <v>10000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s="74" customFormat="1" ht="15">
      <c r="A241" s="82"/>
      <c r="B241" s="132" t="s">
        <v>25</v>
      </c>
      <c r="C241" s="133"/>
      <c r="D241" s="114"/>
      <c r="E241" s="117"/>
      <c r="F241" s="118"/>
      <c r="G241" s="114"/>
      <c r="H241" s="76">
        <v>2300</v>
      </c>
      <c r="I241" s="76">
        <v>2300</v>
      </c>
      <c r="J241" s="76"/>
      <c r="K241" s="76"/>
      <c r="L241" s="76"/>
      <c r="M241" s="50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>
      <c r="A242" s="39"/>
      <c r="B242" s="132" t="s">
        <v>24</v>
      </c>
      <c r="C242" s="133"/>
      <c r="D242" s="126"/>
      <c r="E242" s="127"/>
      <c r="F242" s="128"/>
      <c r="G242" s="126"/>
      <c r="H242" s="10">
        <v>66000</v>
      </c>
      <c r="I242" s="3">
        <v>10000</v>
      </c>
      <c r="J242" s="3">
        <v>15000</v>
      </c>
      <c r="K242" s="3">
        <v>15000</v>
      </c>
      <c r="L242" s="3">
        <v>10000</v>
      </c>
      <c r="M242" s="50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99" customHeight="1">
      <c r="A243" s="13">
        <v>8</v>
      </c>
      <c r="B243" s="75" t="s">
        <v>55</v>
      </c>
      <c r="C243" s="29" t="s">
        <v>54</v>
      </c>
      <c r="D243" s="113" t="s">
        <v>13</v>
      </c>
      <c r="E243" s="115" t="s">
        <v>36</v>
      </c>
      <c r="F243" s="116"/>
      <c r="G243" s="134" t="s">
        <v>200</v>
      </c>
      <c r="H243" s="14">
        <f>SUM(H244,H246)</f>
        <v>105638580</v>
      </c>
      <c r="I243" s="78">
        <f>SUM(I244,I246)</f>
        <v>30899252</v>
      </c>
      <c r="J243" s="78">
        <f>SUM(J244,J246)</f>
        <v>30847374</v>
      </c>
      <c r="K243" s="78">
        <f>SUM(K244,K246)</f>
        <v>15667000</v>
      </c>
      <c r="L243" s="78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47">
        <v>0</v>
      </c>
    </row>
    <row r="244" spans="1:23" ht="15">
      <c r="A244" s="121" t="s">
        <v>12</v>
      </c>
      <c r="B244" s="122"/>
      <c r="C244" s="123"/>
      <c r="D244" s="114"/>
      <c r="E244" s="117"/>
      <c r="F244" s="118"/>
      <c r="G244" s="120"/>
      <c r="H244" s="10">
        <f>H245</f>
        <v>105449611</v>
      </c>
      <c r="I244" s="76">
        <f>SUM(I245:I245)</f>
        <v>30731975</v>
      </c>
      <c r="J244" s="76">
        <f>SUM(J245:J245)</f>
        <v>30847374</v>
      </c>
      <c r="K244" s="76">
        <f>SUM(K245:K245)</f>
        <v>15667000</v>
      </c>
      <c r="L244" s="76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41"/>
    </row>
    <row r="245" spans="1:23" ht="15">
      <c r="A245" s="33"/>
      <c r="B245" s="124" t="s">
        <v>24</v>
      </c>
      <c r="C245" s="125"/>
      <c r="D245" s="114"/>
      <c r="E245" s="117"/>
      <c r="F245" s="118"/>
      <c r="G245" s="120"/>
      <c r="H245" s="17">
        <v>105449611</v>
      </c>
      <c r="I245" s="76">
        <v>30731975</v>
      </c>
      <c r="J245" s="76">
        <v>30847374</v>
      </c>
      <c r="K245" s="76">
        <v>15667000</v>
      </c>
      <c r="L245" s="76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41"/>
    </row>
    <row r="246" spans="1:23" ht="15">
      <c r="A246" s="121" t="s">
        <v>11</v>
      </c>
      <c r="B246" s="122"/>
      <c r="C246" s="123"/>
      <c r="D246" s="114"/>
      <c r="E246" s="117"/>
      <c r="F246" s="118"/>
      <c r="G246" s="120"/>
      <c r="H246" s="10">
        <f>H247</f>
        <v>188969</v>
      </c>
      <c r="I246" s="76">
        <f>SUM(I247:I247)</f>
        <v>167277</v>
      </c>
      <c r="J246" s="76"/>
      <c r="K246" s="76"/>
      <c r="L246" s="76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41"/>
    </row>
    <row r="247" spans="1:23" ht="15">
      <c r="A247" s="33"/>
      <c r="B247" s="124" t="s">
        <v>24</v>
      </c>
      <c r="C247" s="125"/>
      <c r="D247" s="126"/>
      <c r="E247" s="127"/>
      <c r="F247" s="128"/>
      <c r="G247" s="135"/>
      <c r="H247" s="18">
        <v>188969</v>
      </c>
      <c r="I247" s="76">
        <v>167277</v>
      </c>
      <c r="J247" s="76"/>
      <c r="K247" s="76"/>
      <c r="L247" s="76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41"/>
    </row>
    <row r="248" spans="1:23" ht="91.5" customHeight="1">
      <c r="A248" s="13">
        <v>9</v>
      </c>
      <c r="B248" s="6" t="s">
        <v>53</v>
      </c>
      <c r="C248" s="29" t="s">
        <v>52</v>
      </c>
      <c r="D248" s="113" t="s">
        <v>158</v>
      </c>
      <c r="E248" s="115" t="s">
        <v>32</v>
      </c>
      <c r="F248" s="116"/>
      <c r="G248" s="113" t="s">
        <v>199</v>
      </c>
      <c r="H248" s="14">
        <f>SUM(H249,H251)</f>
        <v>257695809</v>
      </c>
      <c r="I248" s="78">
        <f t="shared" ref="I248:L248" si="94">SUM(I249,I251)</f>
        <v>71497877</v>
      </c>
      <c r="J248" s="78">
        <f t="shared" si="94"/>
        <v>64418049</v>
      </c>
      <c r="K248" s="78">
        <f t="shared" si="94"/>
        <v>28142096</v>
      </c>
      <c r="L248" s="78">
        <f t="shared" si="94"/>
        <v>26482146</v>
      </c>
      <c r="M248" s="14"/>
      <c r="N248" s="14"/>
      <c r="O248" s="15"/>
      <c r="P248" s="15"/>
      <c r="Q248" s="15"/>
      <c r="R248" s="15"/>
      <c r="S248" s="15"/>
      <c r="T248" s="15"/>
      <c r="U248" s="15"/>
      <c r="V248" s="15"/>
      <c r="W248" s="106">
        <v>0</v>
      </c>
    </row>
    <row r="249" spans="1:23" ht="15">
      <c r="A249" s="129" t="s">
        <v>12</v>
      </c>
      <c r="B249" s="130"/>
      <c r="C249" s="131"/>
      <c r="D249" s="114"/>
      <c r="E249" s="117"/>
      <c r="F249" s="118"/>
      <c r="G249" s="114"/>
      <c r="H249" s="10">
        <f>H250</f>
        <v>5244934</v>
      </c>
      <c r="I249" s="76">
        <f t="shared" ref="I249:L249" si="95">I250</f>
        <v>1856150</v>
      </c>
      <c r="J249" s="76">
        <f t="shared" si="95"/>
        <v>1834639</v>
      </c>
      <c r="K249" s="76">
        <f t="shared" si="95"/>
        <v>730594</v>
      </c>
      <c r="L249" s="76">
        <f t="shared" si="95"/>
        <v>687501</v>
      </c>
      <c r="M249" s="10"/>
      <c r="N249" s="10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>
      <c r="A250" s="33"/>
      <c r="B250" s="132" t="s">
        <v>24</v>
      </c>
      <c r="C250" s="133"/>
      <c r="D250" s="114"/>
      <c r="E250" s="117"/>
      <c r="F250" s="118"/>
      <c r="G250" s="114"/>
      <c r="H250" s="10">
        <v>5244934</v>
      </c>
      <c r="I250" s="3">
        <v>1856150</v>
      </c>
      <c r="J250" s="3">
        <v>1834639</v>
      </c>
      <c r="K250" s="3">
        <v>730594</v>
      </c>
      <c r="L250" s="3">
        <v>687501</v>
      </c>
      <c r="M250" s="16"/>
      <c r="N250" s="10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>
      <c r="A251" s="129" t="s">
        <v>11</v>
      </c>
      <c r="B251" s="130"/>
      <c r="C251" s="131"/>
      <c r="D251" s="114"/>
      <c r="E251" s="117"/>
      <c r="F251" s="118"/>
      <c r="G251" s="114"/>
      <c r="H251" s="10">
        <f>H252</f>
        <v>252450875</v>
      </c>
      <c r="I251" s="76">
        <f t="shared" ref="I251:L251" si="96">I252</f>
        <v>69641727</v>
      </c>
      <c r="J251" s="76">
        <f t="shared" si="96"/>
        <v>62583410</v>
      </c>
      <c r="K251" s="76">
        <f t="shared" si="96"/>
        <v>27411502</v>
      </c>
      <c r="L251" s="76">
        <f t="shared" si="96"/>
        <v>25794645</v>
      </c>
      <c r="M251" s="16"/>
      <c r="N251" s="10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>
      <c r="A252" s="33"/>
      <c r="B252" s="132" t="s">
        <v>24</v>
      </c>
      <c r="C252" s="133"/>
      <c r="D252" s="126"/>
      <c r="E252" s="127"/>
      <c r="F252" s="128"/>
      <c r="G252" s="126"/>
      <c r="H252" s="10">
        <v>252450875</v>
      </c>
      <c r="I252" s="3">
        <v>69641727</v>
      </c>
      <c r="J252" s="3">
        <v>62583410</v>
      </c>
      <c r="K252" s="3">
        <v>27411502</v>
      </c>
      <c r="L252" s="3">
        <v>25794645</v>
      </c>
      <c r="M252" s="16"/>
      <c r="N252" s="10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75">
      <c r="A253" s="13">
        <v>10</v>
      </c>
      <c r="B253" s="77" t="s">
        <v>206</v>
      </c>
      <c r="C253" s="91" t="s">
        <v>207</v>
      </c>
      <c r="D253" s="113" t="s">
        <v>158</v>
      </c>
      <c r="E253" s="115" t="s">
        <v>37</v>
      </c>
      <c r="F253" s="116"/>
      <c r="G253" s="113" t="s">
        <v>124</v>
      </c>
      <c r="H253" s="14">
        <f>SUM(H254:H255)</f>
        <v>79461243</v>
      </c>
      <c r="I253" s="78">
        <f t="shared" ref="I253:L253" si="97">SUM(I254:I255)</f>
        <v>0</v>
      </c>
      <c r="J253" s="78">
        <f t="shared" si="97"/>
        <v>10892500</v>
      </c>
      <c r="K253" s="78">
        <f t="shared" si="97"/>
        <v>22341493</v>
      </c>
      <c r="L253" s="78">
        <f t="shared" si="97"/>
        <v>13531250</v>
      </c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109">
        <v>11927585</v>
      </c>
    </row>
    <row r="254" spans="1:23" ht="15">
      <c r="A254" s="129" t="s">
        <v>12</v>
      </c>
      <c r="B254" s="130"/>
      <c r="C254" s="131"/>
      <c r="D254" s="114"/>
      <c r="E254" s="117"/>
      <c r="F254" s="118"/>
      <c r="G254" s="114"/>
      <c r="H254" s="10"/>
      <c r="I254" s="76"/>
      <c r="J254" s="10"/>
      <c r="K254" s="10"/>
      <c r="L254" s="10"/>
      <c r="M254" s="10"/>
      <c r="N254" s="10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>
      <c r="A255" s="129" t="s">
        <v>11</v>
      </c>
      <c r="B255" s="130"/>
      <c r="C255" s="131"/>
      <c r="D255" s="114"/>
      <c r="E255" s="117"/>
      <c r="F255" s="118"/>
      <c r="G255" s="114"/>
      <c r="H255" s="10">
        <f>SUM(H256:H258)</f>
        <v>79461243</v>
      </c>
      <c r="I255" s="76">
        <f>SUM(I256:I258)</f>
        <v>0</v>
      </c>
      <c r="J255" s="76">
        <f t="shared" ref="J255:L255" si="98">SUM(J256:J258)</f>
        <v>10892500</v>
      </c>
      <c r="K255" s="76">
        <f t="shared" si="98"/>
        <v>22341493</v>
      </c>
      <c r="L255" s="76">
        <f t="shared" si="98"/>
        <v>13531250</v>
      </c>
      <c r="M255" s="10"/>
      <c r="N255" s="10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>
      <c r="A256" s="82"/>
      <c r="B256" s="132" t="s">
        <v>25</v>
      </c>
      <c r="C256" s="133"/>
      <c r="D256" s="114"/>
      <c r="E256" s="117"/>
      <c r="F256" s="118"/>
      <c r="G256" s="114"/>
      <c r="H256" s="10">
        <v>1616320</v>
      </c>
      <c r="I256" s="10"/>
      <c r="J256" s="10">
        <v>0</v>
      </c>
      <c r="K256" s="10">
        <v>0</v>
      </c>
      <c r="L256" s="10">
        <v>0</v>
      </c>
      <c r="M256" s="10"/>
      <c r="N256" s="10"/>
      <c r="O256" s="2"/>
      <c r="P256" s="2"/>
      <c r="Q256" s="2"/>
      <c r="R256" s="2"/>
      <c r="S256" s="2"/>
      <c r="T256" s="2"/>
      <c r="U256" s="2"/>
      <c r="V256" s="2"/>
      <c r="W256" s="2"/>
    </row>
    <row r="257" spans="1:23" s="74" customFormat="1" ht="15">
      <c r="A257" s="82"/>
      <c r="B257" s="132" t="s">
        <v>24</v>
      </c>
      <c r="C257" s="133"/>
      <c r="D257" s="114"/>
      <c r="E257" s="117"/>
      <c r="F257" s="118"/>
      <c r="G257" s="114"/>
      <c r="H257" s="76">
        <v>37043450</v>
      </c>
      <c r="I257" s="76"/>
      <c r="J257" s="76">
        <v>0</v>
      </c>
      <c r="K257" s="76">
        <v>16081250</v>
      </c>
      <c r="L257" s="76">
        <v>7281250</v>
      </c>
      <c r="M257" s="76"/>
      <c r="N257" s="76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>
      <c r="A258" s="33"/>
      <c r="B258" s="130" t="s">
        <v>166</v>
      </c>
      <c r="C258" s="131"/>
      <c r="D258" s="126"/>
      <c r="E258" s="127"/>
      <c r="F258" s="128"/>
      <c r="G258" s="126"/>
      <c r="H258" s="10">
        <v>40801473</v>
      </c>
      <c r="I258" s="10"/>
      <c r="J258" s="10">
        <v>10892500</v>
      </c>
      <c r="K258" s="76">
        <v>6260243</v>
      </c>
      <c r="L258" s="10">
        <v>6250000</v>
      </c>
      <c r="M258" s="10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s="74" customFormat="1" ht="75">
      <c r="A259" s="77">
        <v>11</v>
      </c>
      <c r="B259" s="77" t="s">
        <v>208</v>
      </c>
      <c r="C259" s="91" t="s">
        <v>203</v>
      </c>
      <c r="D259" s="113" t="s">
        <v>158</v>
      </c>
      <c r="E259" s="141" t="s">
        <v>154</v>
      </c>
      <c r="F259" s="142"/>
      <c r="G259" s="113" t="s">
        <v>124</v>
      </c>
      <c r="H259" s="78">
        <f>SUM(H260,H263)</f>
        <v>90882425</v>
      </c>
      <c r="I259" s="78">
        <f>SUM(I260,I263)</f>
        <v>45882425</v>
      </c>
      <c r="J259" s="78">
        <f>SUM(J260,J263)</f>
        <v>45000000</v>
      </c>
      <c r="K259" s="78"/>
      <c r="L259" s="78"/>
      <c r="M259" s="78"/>
      <c r="N259" s="78"/>
      <c r="O259" s="15"/>
      <c r="P259" s="15"/>
      <c r="Q259" s="15"/>
      <c r="R259" s="15"/>
      <c r="S259" s="15"/>
      <c r="T259" s="15"/>
      <c r="U259" s="15"/>
      <c r="V259" s="15"/>
      <c r="W259" s="106">
        <v>45000000</v>
      </c>
    </row>
    <row r="260" spans="1:23" s="74" customFormat="1" ht="15">
      <c r="A260" s="129" t="s">
        <v>12</v>
      </c>
      <c r="B260" s="130"/>
      <c r="C260" s="131"/>
      <c r="D260" s="114"/>
      <c r="E260" s="143"/>
      <c r="F260" s="144"/>
      <c r="G260" s="114"/>
      <c r="H260" s="76">
        <f>SUM(H261:H262)</f>
        <v>90882425</v>
      </c>
      <c r="I260" s="76">
        <f t="shared" ref="I260:J260" si="99">SUM(I261:I262)</f>
        <v>45882425</v>
      </c>
      <c r="J260" s="76">
        <f t="shared" si="99"/>
        <v>45000000</v>
      </c>
      <c r="K260" s="76"/>
      <c r="L260" s="76"/>
      <c r="M260" s="76"/>
      <c r="N260" s="76"/>
      <c r="O260" s="2"/>
      <c r="P260" s="2"/>
      <c r="Q260" s="2"/>
      <c r="R260" s="2"/>
      <c r="S260" s="2"/>
      <c r="T260" s="2"/>
      <c r="U260" s="2"/>
      <c r="V260" s="2"/>
      <c r="W260" s="2"/>
    </row>
    <row r="261" spans="1:23" s="74" customFormat="1" ht="15">
      <c r="A261" s="82"/>
      <c r="B261" s="132" t="s">
        <v>25</v>
      </c>
      <c r="C261" s="133"/>
      <c r="D261" s="114"/>
      <c r="E261" s="143"/>
      <c r="F261" s="144"/>
      <c r="G261" s="114"/>
      <c r="H261" s="76">
        <f>SUM(I261:J261)</f>
        <v>83870428</v>
      </c>
      <c r="I261" s="76">
        <v>38870428</v>
      </c>
      <c r="J261" s="76">
        <v>45000000</v>
      </c>
      <c r="K261" s="76"/>
      <c r="L261" s="76"/>
      <c r="M261" s="76"/>
      <c r="N261" s="76"/>
      <c r="O261" s="2"/>
      <c r="P261" s="2"/>
      <c r="Q261" s="2"/>
      <c r="R261" s="2"/>
      <c r="S261" s="2"/>
      <c r="T261" s="2"/>
      <c r="U261" s="2"/>
      <c r="V261" s="2"/>
      <c r="W261" s="2"/>
    </row>
    <row r="262" spans="1:23" s="74" customFormat="1" ht="15">
      <c r="A262" s="82"/>
      <c r="B262" s="130" t="s">
        <v>166</v>
      </c>
      <c r="C262" s="131"/>
      <c r="D262" s="114"/>
      <c r="E262" s="143"/>
      <c r="F262" s="144"/>
      <c r="G262" s="114"/>
      <c r="H262" s="76">
        <v>7011997</v>
      </c>
      <c r="I262" s="76">
        <v>7011997</v>
      </c>
      <c r="J262" s="76"/>
      <c r="K262" s="76"/>
      <c r="L262" s="76"/>
      <c r="M262" s="76"/>
      <c r="N262" s="76"/>
      <c r="O262" s="2"/>
      <c r="P262" s="2"/>
      <c r="Q262" s="2"/>
      <c r="R262" s="2"/>
      <c r="S262" s="2"/>
      <c r="T262" s="2"/>
      <c r="U262" s="2"/>
      <c r="V262" s="2"/>
      <c r="W262" s="2"/>
    </row>
    <row r="263" spans="1:23" s="74" customFormat="1" ht="15">
      <c r="A263" s="129" t="s">
        <v>4</v>
      </c>
      <c r="B263" s="130"/>
      <c r="C263" s="131"/>
      <c r="D263" s="126"/>
      <c r="E263" s="145"/>
      <c r="F263" s="146"/>
      <c r="G263" s="126"/>
      <c r="H263" s="76"/>
      <c r="I263" s="76"/>
      <c r="J263" s="7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45">
      <c r="A264" s="13">
        <v>12</v>
      </c>
      <c r="B264" s="77" t="s">
        <v>57</v>
      </c>
      <c r="C264" s="13" t="s">
        <v>57</v>
      </c>
      <c r="D264" s="113" t="s">
        <v>192</v>
      </c>
      <c r="E264" s="115" t="s">
        <v>29</v>
      </c>
      <c r="F264" s="116"/>
      <c r="G264" s="113" t="s">
        <v>125</v>
      </c>
      <c r="H264" s="14">
        <f>SUM(H265,H267)</f>
        <v>26203949</v>
      </c>
      <c r="I264" s="78">
        <f t="shared" ref="I264:J264" si="100">SUM(I265,I267)</f>
        <v>6771952</v>
      </c>
      <c r="J264" s="78">
        <f t="shared" si="100"/>
        <v>7105498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06">
        <v>137402</v>
      </c>
    </row>
    <row r="265" spans="1:23" ht="15">
      <c r="A265" s="129" t="s">
        <v>12</v>
      </c>
      <c r="B265" s="130"/>
      <c r="C265" s="131"/>
      <c r="D265" s="114"/>
      <c r="E265" s="117"/>
      <c r="F265" s="118"/>
      <c r="G265" s="114"/>
      <c r="H265" s="10">
        <f>H266</f>
        <v>26203949</v>
      </c>
      <c r="I265" s="76">
        <f t="shared" ref="I265:J265" si="101">I266</f>
        <v>6771952</v>
      </c>
      <c r="J265" s="76">
        <f t="shared" si="101"/>
        <v>7105498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>
      <c r="A266" s="33"/>
      <c r="B266" s="132" t="s">
        <v>25</v>
      </c>
      <c r="C266" s="133"/>
      <c r="D266" s="114"/>
      <c r="E266" s="117"/>
      <c r="F266" s="118"/>
      <c r="G266" s="114"/>
      <c r="H266" s="10">
        <v>26203949</v>
      </c>
      <c r="I266" s="10">
        <v>6771952</v>
      </c>
      <c r="J266" s="10">
        <v>7105498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>
      <c r="A267" s="129" t="s">
        <v>4</v>
      </c>
      <c r="B267" s="130"/>
      <c r="C267" s="131"/>
      <c r="D267" s="126"/>
      <c r="E267" s="127"/>
      <c r="F267" s="128"/>
      <c r="G267" s="126"/>
      <c r="H267" s="10"/>
      <c r="I267" s="10"/>
      <c r="J267" s="10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0">
      <c r="A268" s="13">
        <v>13</v>
      </c>
      <c r="B268" s="13" t="s">
        <v>59</v>
      </c>
      <c r="C268" s="77" t="s">
        <v>58</v>
      </c>
      <c r="D268" s="113" t="s">
        <v>192</v>
      </c>
      <c r="E268" s="115" t="s">
        <v>159</v>
      </c>
      <c r="F268" s="116"/>
      <c r="G268" s="113" t="s">
        <v>125</v>
      </c>
      <c r="H268" s="14">
        <f>SUM(H269:H270)</f>
        <v>48000000</v>
      </c>
      <c r="I268" s="78">
        <f t="shared" ref="I268:O268" si="102">SUM(I269:I270)</f>
        <v>8000000</v>
      </c>
      <c r="J268" s="78">
        <f t="shared" si="102"/>
        <v>0</v>
      </c>
      <c r="K268" s="78">
        <f t="shared" si="102"/>
        <v>0</v>
      </c>
      <c r="L268" s="78">
        <f t="shared" si="102"/>
        <v>5000000</v>
      </c>
      <c r="M268" s="78">
        <f t="shared" si="102"/>
        <v>10000000</v>
      </c>
      <c r="N268" s="78">
        <f t="shared" si="102"/>
        <v>10000000</v>
      </c>
      <c r="O268" s="78">
        <f t="shared" si="102"/>
        <v>15000000</v>
      </c>
      <c r="P268" s="15"/>
      <c r="Q268" s="15"/>
      <c r="R268" s="15"/>
      <c r="S268" s="15"/>
      <c r="T268" s="15"/>
      <c r="U268" s="15"/>
      <c r="V268" s="15"/>
      <c r="W268" s="106">
        <v>0</v>
      </c>
    </row>
    <row r="269" spans="1:23" ht="15">
      <c r="A269" s="129" t="s">
        <v>3</v>
      </c>
      <c r="B269" s="130"/>
      <c r="C269" s="131"/>
      <c r="D269" s="114"/>
      <c r="E269" s="117"/>
      <c r="F269" s="118"/>
      <c r="G269" s="114"/>
      <c r="H269" s="10"/>
      <c r="I269" s="10"/>
      <c r="J269" s="10"/>
      <c r="K269" s="10"/>
      <c r="L269" s="1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>
      <c r="A270" s="129" t="s">
        <v>11</v>
      </c>
      <c r="B270" s="130"/>
      <c r="C270" s="131"/>
      <c r="D270" s="114"/>
      <c r="E270" s="117"/>
      <c r="F270" s="118"/>
      <c r="G270" s="114"/>
      <c r="H270" s="10">
        <f>SUM(H271:H272)</f>
        <v>48000000</v>
      </c>
      <c r="I270" s="76">
        <f t="shared" ref="I270:O270" si="103">SUM(I271:I272)</f>
        <v>8000000</v>
      </c>
      <c r="J270" s="76">
        <f t="shared" si="103"/>
        <v>0</v>
      </c>
      <c r="K270" s="76">
        <f t="shared" si="103"/>
        <v>0</v>
      </c>
      <c r="L270" s="76">
        <f t="shared" si="103"/>
        <v>5000000</v>
      </c>
      <c r="M270" s="76">
        <f t="shared" si="103"/>
        <v>10000000</v>
      </c>
      <c r="N270" s="76">
        <f t="shared" si="103"/>
        <v>10000000</v>
      </c>
      <c r="O270" s="76">
        <f t="shared" si="103"/>
        <v>15000000</v>
      </c>
      <c r="P270" s="2"/>
      <c r="Q270" s="2"/>
      <c r="R270" s="2"/>
      <c r="S270" s="2"/>
      <c r="T270" s="2"/>
      <c r="U270" s="2"/>
      <c r="V270" s="2"/>
      <c r="W270" s="2"/>
    </row>
    <row r="271" spans="1:23" ht="15">
      <c r="A271" s="33"/>
      <c r="B271" s="132" t="s">
        <v>25</v>
      </c>
      <c r="C271" s="133"/>
      <c r="D271" s="114"/>
      <c r="E271" s="117"/>
      <c r="F271" s="118"/>
      <c r="G271" s="114"/>
      <c r="H271" s="10">
        <v>40000000</v>
      </c>
      <c r="I271" s="10"/>
      <c r="J271" s="10"/>
      <c r="K271" s="10"/>
      <c r="L271" s="10">
        <v>5000000</v>
      </c>
      <c r="M271" s="10">
        <v>10000000</v>
      </c>
      <c r="N271" s="76">
        <v>10000000</v>
      </c>
      <c r="O271" s="76">
        <v>15000000</v>
      </c>
      <c r="P271" s="2"/>
      <c r="Q271" s="2"/>
      <c r="R271" s="2"/>
      <c r="S271" s="2"/>
      <c r="T271" s="2"/>
      <c r="U271" s="2"/>
      <c r="V271" s="2"/>
      <c r="W271" s="2"/>
    </row>
    <row r="272" spans="1:23" ht="15">
      <c r="A272" s="33"/>
      <c r="B272" s="132" t="s">
        <v>26</v>
      </c>
      <c r="C272" s="133"/>
      <c r="D272" s="126"/>
      <c r="E272" s="127"/>
      <c r="F272" s="128"/>
      <c r="G272" s="126"/>
      <c r="H272" s="10">
        <v>8000000</v>
      </c>
      <c r="I272" s="10">
        <v>8000000</v>
      </c>
      <c r="J272" s="10"/>
      <c r="K272" s="10"/>
      <c r="L272" s="1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30">
      <c r="A273" s="13">
        <v>14</v>
      </c>
      <c r="B273" s="77" t="s">
        <v>14</v>
      </c>
      <c r="C273" s="13" t="s">
        <v>14</v>
      </c>
      <c r="D273" s="113" t="s">
        <v>192</v>
      </c>
      <c r="E273" s="115" t="s">
        <v>29</v>
      </c>
      <c r="F273" s="116"/>
      <c r="G273" s="113" t="s">
        <v>125</v>
      </c>
      <c r="H273" s="14">
        <f>SUM(H274,H276)</f>
        <v>38146296</v>
      </c>
      <c r="I273" s="14">
        <f>SUM(I274,I276)</f>
        <v>13626336</v>
      </c>
      <c r="J273" s="14">
        <f>SUM(J274,J276)</f>
        <v>6812414</v>
      </c>
      <c r="K273" s="14"/>
      <c r="L273" s="1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06">
        <f>4022487+3012513</f>
        <v>7035000</v>
      </c>
    </row>
    <row r="274" spans="1:23" ht="15">
      <c r="A274" s="129" t="s">
        <v>12</v>
      </c>
      <c r="B274" s="130"/>
      <c r="C274" s="131"/>
      <c r="D274" s="114"/>
      <c r="E274" s="117"/>
      <c r="F274" s="118"/>
      <c r="G274" s="114"/>
      <c r="H274" s="10">
        <f>H275</f>
        <v>38146296</v>
      </c>
      <c r="I274" s="10">
        <f>SUM(I275:I275)</f>
        <v>13626336</v>
      </c>
      <c r="J274" s="10">
        <f>SUM(J275:J275)</f>
        <v>6812414</v>
      </c>
      <c r="K274" s="10"/>
      <c r="L274" s="1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>
      <c r="A275" s="33"/>
      <c r="B275" s="124" t="s">
        <v>25</v>
      </c>
      <c r="C275" s="125"/>
      <c r="D275" s="114"/>
      <c r="E275" s="117"/>
      <c r="F275" s="118"/>
      <c r="G275" s="114"/>
      <c r="H275" s="10">
        <v>38146296</v>
      </c>
      <c r="I275" s="10">
        <v>13626336</v>
      </c>
      <c r="J275" s="10">
        <v>6812414</v>
      </c>
      <c r="K275" s="10"/>
      <c r="L275" s="1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>
      <c r="A276" s="121" t="s">
        <v>4</v>
      </c>
      <c r="B276" s="122"/>
      <c r="C276" s="123"/>
      <c r="D276" s="126"/>
      <c r="E276" s="127"/>
      <c r="F276" s="128"/>
      <c r="G276" s="126"/>
      <c r="H276" s="10"/>
      <c r="I276" s="10"/>
      <c r="J276" s="10"/>
      <c r="K276" s="10"/>
      <c r="L276" s="1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s="74" customFormat="1" ht="45">
      <c r="A277" s="77">
        <v>15</v>
      </c>
      <c r="B277" s="77" t="s">
        <v>153</v>
      </c>
      <c r="C277" s="77" t="s">
        <v>153</v>
      </c>
      <c r="D277" s="113" t="s">
        <v>192</v>
      </c>
      <c r="E277" s="115" t="s">
        <v>154</v>
      </c>
      <c r="F277" s="116"/>
      <c r="G277" s="113" t="s">
        <v>125</v>
      </c>
      <c r="H277" s="78">
        <f>SUM(H278,H280)</f>
        <v>600000</v>
      </c>
      <c r="I277" s="78">
        <f t="shared" ref="I277:J277" si="104">SUM(I278,I280)</f>
        <v>300000</v>
      </c>
      <c r="J277" s="78">
        <f t="shared" si="104"/>
        <v>300000</v>
      </c>
      <c r="K277" s="78"/>
      <c r="L277" s="78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06">
        <v>600000</v>
      </c>
    </row>
    <row r="278" spans="1:23" s="74" customFormat="1" ht="15">
      <c r="A278" s="129" t="s">
        <v>12</v>
      </c>
      <c r="B278" s="130"/>
      <c r="C278" s="131"/>
      <c r="D278" s="114"/>
      <c r="E278" s="117"/>
      <c r="F278" s="118"/>
      <c r="G278" s="114"/>
      <c r="H278" s="76">
        <f>H279</f>
        <v>600000</v>
      </c>
      <c r="I278" s="76">
        <f t="shared" ref="I278:J278" si="105">I279</f>
        <v>300000</v>
      </c>
      <c r="J278" s="76">
        <f t="shared" si="105"/>
        <v>300000</v>
      </c>
      <c r="K278" s="76"/>
      <c r="L278" s="7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s="74" customFormat="1" ht="15">
      <c r="A279" s="82"/>
      <c r="B279" s="124" t="s">
        <v>25</v>
      </c>
      <c r="C279" s="125"/>
      <c r="D279" s="114"/>
      <c r="E279" s="117"/>
      <c r="F279" s="118"/>
      <c r="G279" s="114"/>
      <c r="H279" s="76">
        <v>600000</v>
      </c>
      <c r="I279" s="76">
        <v>300000</v>
      </c>
      <c r="J279" s="76">
        <v>300000</v>
      </c>
      <c r="K279" s="76"/>
      <c r="L279" s="7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s="74" customFormat="1" ht="15">
      <c r="A280" s="121" t="s">
        <v>4</v>
      </c>
      <c r="B280" s="122"/>
      <c r="C280" s="123"/>
      <c r="D280" s="126"/>
      <c r="E280" s="127"/>
      <c r="F280" s="128"/>
      <c r="G280" s="126"/>
      <c r="H280" s="76"/>
      <c r="I280" s="76"/>
      <c r="J280" s="76"/>
      <c r="K280" s="76"/>
      <c r="L280" s="7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s="74" customFormat="1" ht="60">
      <c r="A281" s="34">
        <v>16</v>
      </c>
      <c r="B281" s="77" t="s">
        <v>204</v>
      </c>
      <c r="C281" s="77" t="s">
        <v>172</v>
      </c>
      <c r="D281" s="113" t="s">
        <v>192</v>
      </c>
      <c r="E281" s="115" t="s">
        <v>154</v>
      </c>
      <c r="F281" s="116"/>
      <c r="G281" s="134" t="s">
        <v>125</v>
      </c>
      <c r="H281" s="12">
        <f t="shared" ref="H281:J281" si="106">SUM(H282:H283)</f>
        <v>500000</v>
      </c>
      <c r="I281" s="12">
        <f t="shared" si="106"/>
        <v>200000</v>
      </c>
      <c r="J281" s="12">
        <f t="shared" si="106"/>
        <v>300000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86">
        <v>300000</v>
      </c>
    </row>
    <row r="282" spans="1:23" s="74" customFormat="1" ht="15" customHeight="1">
      <c r="A282" s="121" t="s">
        <v>3</v>
      </c>
      <c r="B282" s="122"/>
      <c r="C282" s="123"/>
      <c r="D282" s="114"/>
      <c r="E282" s="117"/>
      <c r="F282" s="118"/>
      <c r="G282" s="120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41"/>
    </row>
    <row r="283" spans="1:23" s="74" customFormat="1" ht="15">
      <c r="A283" s="121" t="s">
        <v>11</v>
      </c>
      <c r="B283" s="122"/>
      <c r="C283" s="123"/>
      <c r="D283" s="114"/>
      <c r="E283" s="117"/>
      <c r="F283" s="118"/>
      <c r="G283" s="120"/>
      <c r="H283" s="76">
        <f>SUM(H284:H284)</f>
        <v>500000</v>
      </c>
      <c r="I283" s="76">
        <f>SUM(I284:I284)</f>
        <v>200000</v>
      </c>
      <c r="J283" s="76">
        <f>SUM(J284:J284)</f>
        <v>300000</v>
      </c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41"/>
    </row>
    <row r="284" spans="1:23" s="74" customFormat="1" ht="15">
      <c r="A284" s="82"/>
      <c r="B284" s="132" t="s">
        <v>25</v>
      </c>
      <c r="C284" s="133"/>
      <c r="D284" s="114"/>
      <c r="E284" s="117"/>
      <c r="F284" s="118"/>
      <c r="G284" s="120"/>
      <c r="H284" s="3">
        <v>500000</v>
      </c>
      <c r="I284" s="76">
        <v>200000</v>
      </c>
      <c r="J284" s="76">
        <v>300000</v>
      </c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41"/>
    </row>
    <row r="285" spans="1:23" s="74" customFormat="1" ht="60">
      <c r="A285" s="34">
        <v>17</v>
      </c>
      <c r="B285" s="77" t="s">
        <v>205</v>
      </c>
      <c r="C285" s="77" t="s">
        <v>172</v>
      </c>
      <c r="D285" s="113" t="s">
        <v>192</v>
      </c>
      <c r="E285" s="115" t="s">
        <v>181</v>
      </c>
      <c r="F285" s="116"/>
      <c r="G285" s="134" t="s">
        <v>125</v>
      </c>
      <c r="H285" s="12">
        <f t="shared" ref="H285:K285" si="107">SUM(H286:H287)</f>
        <v>2230000</v>
      </c>
      <c r="I285" s="12">
        <f t="shared" si="107"/>
        <v>1010000</v>
      </c>
      <c r="J285" s="12">
        <f t="shared" si="107"/>
        <v>730000</v>
      </c>
      <c r="K285" s="12">
        <f t="shared" si="107"/>
        <v>490000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86">
        <v>1220000</v>
      </c>
    </row>
    <row r="286" spans="1:23" s="74" customFormat="1" ht="15" customHeight="1">
      <c r="A286" s="121" t="s">
        <v>3</v>
      </c>
      <c r="B286" s="122"/>
      <c r="C286" s="123"/>
      <c r="D286" s="114"/>
      <c r="E286" s="117"/>
      <c r="F286" s="118"/>
      <c r="G286" s="120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41"/>
    </row>
    <row r="287" spans="1:23" s="74" customFormat="1" ht="15">
      <c r="A287" s="121" t="s">
        <v>11</v>
      </c>
      <c r="B287" s="122"/>
      <c r="C287" s="123"/>
      <c r="D287" s="114"/>
      <c r="E287" s="117"/>
      <c r="F287" s="118"/>
      <c r="G287" s="120"/>
      <c r="H287" s="76">
        <f>SUM(H288:H288)</f>
        <v>2230000</v>
      </c>
      <c r="I287" s="76">
        <f>SUM(I288:I288)</f>
        <v>1010000</v>
      </c>
      <c r="J287" s="76">
        <f>SUM(J288:J288)</f>
        <v>730000</v>
      </c>
      <c r="K287" s="76">
        <f>SUM(K288:K288)</f>
        <v>490000</v>
      </c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41"/>
    </row>
    <row r="288" spans="1:23" s="74" customFormat="1" ht="15">
      <c r="A288" s="82"/>
      <c r="B288" s="132" t="s">
        <v>25</v>
      </c>
      <c r="C288" s="133"/>
      <c r="D288" s="114"/>
      <c r="E288" s="117"/>
      <c r="F288" s="118"/>
      <c r="G288" s="120"/>
      <c r="H288" s="3">
        <v>2230000</v>
      </c>
      <c r="I288" s="76">
        <v>1010000</v>
      </c>
      <c r="J288" s="76">
        <v>730000</v>
      </c>
      <c r="K288" s="76">
        <v>490000</v>
      </c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41"/>
    </row>
    <row r="289" spans="1:23" s="74" customFormat="1" ht="111.75" customHeight="1">
      <c r="A289" s="77">
        <v>18</v>
      </c>
      <c r="B289" s="77" t="s">
        <v>163</v>
      </c>
      <c r="C289" s="77" t="s">
        <v>164</v>
      </c>
      <c r="D289" s="113" t="s">
        <v>196</v>
      </c>
      <c r="E289" s="115" t="s">
        <v>34</v>
      </c>
      <c r="F289" s="116"/>
      <c r="G289" s="113" t="s">
        <v>165</v>
      </c>
      <c r="H289" s="78">
        <f>SUM(H290,H292)</f>
        <v>1400000</v>
      </c>
      <c r="I289" s="78">
        <f t="shared" ref="I289:J289" si="108">SUM(I290,I292)</f>
        <v>700000</v>
      </c>
      <c r="J289" s="78">
        <f t="shared" si="108"/>
        <v>600000</v>
      </c>
      <c r="K289" s="78"/>
      <c r="L289" s="78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06">
        <v>1300000</v>
      </c>
    </row>
    <row r="290" spans="1:23" s="74" customFormat="1" ht="15">
      <c r="A290" s="129" t="s">
        <v>12</v>
      </c>
      <c r="B290" s="130"/>
      <c r="C290" s="131"/>
      <c r="D290" s="114"/>
      <c r="E290" s="117"/>
      <c r="F290" s="118"/>
      <c r="G290" s="114"/>
      <c r="H290" s="76">
        <f>H291</f>
        <v>1400000</v>
      </c>
      <c r="I290" s="76">
        <f t="shared" ref="I290:J290" si="109">I291</f>
        <v>700000</v>
      </c>
      <c r="J290" s="76">
        <f t="shared" si="109"/>
        <v>600000</v>
      </c>
      <c r="K290" s="76"/>
      <c r="L290" s="7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s="74" customFormat="1" ht="15">
      <c r="A291" s="82"/>
      <c r="B291" s="124" t="s">
        <v>25</v>
      </c>
      <c r="C291" s="125"/>
      <c r="D291" s="114"/>
      <c r="E291" s="117"/>
      <c r="F291" s="118"/>
      <c r="G291" s="114"/>
      <c r="H291" s="76">
        <v>1400000</v>
      </c>
      <c r="I291" s="76">
        <v>700000</v>
      </c>
      <c r="J291" s="76">
        <v>600000</v>
      </c>
      <c r="K291" s="76"/>
      <c r="L291" s="7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s="74" customFormat="1" ht="15">
      <c r="A292" s="121" t="s">
        <v>4</v>
      </c>
      <c r="B292" s="122"/>
      <c r="C292" s="123"/>
      <c r="D292" s="126"/>
      <c r="E292" s="127"/>
      <c r="F292" s="128"/>
      <c r="G292" s="126"/>
      <c r="H292" s="76"/>
      <c r="I292" s="76"/>
      <c r="J292" s="76"/>
      <c r="K292" s="76"/>
      <c r="L292" s="7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08" customHeight="1">
      <c r="A293" s="13">
        <v>19</v>
      </c>
      <c r="B293" s="13" t="s">
        <v>81</v>
      </c>
      <c r="C293" s="13" t="s">
        <v>80</v>
      </c>
      <c r="D293" s="113" t="s">
        <v>158</v>
      </c>
      <c r="E293" s="115" t="s">
        <v>37</v>
      </c>
      <c r="F293" s="116"/>
      <c r="G293" s="113" t="s">
        <v>128</v>
      </c>
      <c r="H293" s="14">
        <f>SUM(H294,H296)</f>
        <v>129265930</v>
      </c>
      <c r="I293" s="78">
        <f t="shared" ref="I293:L293" si="110">SUM(I294,I296)</f>
        <v>21500000</v>
      </c>
      <c r="J293" s="78">
        <f t="shared" si="110"/>
        <v>16002162</v>
      </c>
      <c r="K293" s="78">
        <f t="shared" si="110"/>
        <v>16002161</v>
      </c>
      <c r="L293" s="78">
        <f t="shared" si="110"/>
        <v>16002161</v>
      </c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06">
        <v>0</v>
      </c>
    </row>
    <row r="294" spans="1:23" ht="15">
      <c r="A294" s="129" t="s">
        <v>12</v>
      </c>
      <c r="B294" s="130"/>
      <c r="C294" s="131"/>
      <c r="D294" s="114"/>
      <c r="E294" s="117"/>
      <c r="F294" s="118"/>
      <c r="G294" s="114"/>
      <c r="H294" s="10">
        <f>H295</f>
        <v>119291940</v>
      </c>
      <c r="I294" s="76">
        <f t="shared" ref="I294:L294" si="111">I295</f>
        <v>20800000</v>
      </c>
      <c r="J294" s="76">
        <f t="shared" si="111"/>
        <v>15481161</v>
      </c>
      <c r="K294" s="76">
        <f t="shared" si="111"/>
        <v>15481160</v>
      </c>
      <c r="L294" s="76">
        <f t="shared" si="111"/>
        <v>15481160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>
      <c r="A295" s="33"/>
      <c r="B295" s="132" t="s">
        <v>24</v>
      </c>
      <c r="C295" s="133"/>
      <c r="D295" s="114"/>
      <c r="E295" s="117"/>
      <c r="F295" s="118"/>
      <c r="G295" s="114"/>
      <c r="H295" s="10">
        <v>119291940</v>
      </c>
      <c r="I295" s="10">
        <v>20800000</v>
      </c>
      <c r="J295" s="10">
        <v>15481161</v>
      </c>
      <c r="K295" s="10">
        <v>15481160</v>
      </c>
      <c r="L295" s="10">
        <v>15481160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>
      <c r="A296" s="129" t="s">
        <v>11</v>
      </c>
      <c r="B296" s="130"/>
      <c r="C296" s="131"/>
      <c r="D296" s="114"/>
      <c r="E296" s="117"/>
      <c r="F296" s="118"/>
      <c r="G296" s="114"/>
      <c r="H296" s="10">
        <f>H297</f>
        <v>9973990</v>
      </c>
      <c r="I296" s="76">
        <f t="shared" ref="I296:L296" si="112">I297</f>
        <v>700000</v>
      </c>
      <c r="J296" s="76">
        <f t="shared" si="112"/>
        <v>521001</v>
      </c>
      <c r="K296" s="76">
        <f t="shared" si="112"/>
        <v>521001</v>
      </c>
      <c r="L296" s="76">
        <f t="shared" si="112"/>
        <v>521001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>
      <c r="A297" s="33"/>
      <c r="B297" s="132" t="s">
        <v>24</v>
      </c>
      <c r="C297" s="133"/>
      <c r="D297" s="126"/>
      <c r="E297" s="127"/>
      <c r="F297" s="128"/>
      <c r="G297" s="126"/>
      <c r="H297" s="10">
        <v>9973990</v>
      </c>
      <c r="I297" s="10">
        <v>700000</v>
      </c>
      <c r="J297" s="10">
        <v>521001</v>
      </c>
      <c r="K297" s="10">
        <v>521001</v>
      </c>
      <c r="L297" s="10">
        <v>521001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05">
      <c r="A298" s="13">
        <v>20</v>
      </c>
      <c r="B298" s="13" t="s">
        <v>87</v>
      </c>
      <c r="C298" s="13" t="s">
        <v>88</v>
      </c>
      <c r="D298" s="190" t="s">
        <v>158</v>
      </c>
      <c r="E298" s="115" t="s">
        <v>36</v>
      </c>
      <c r="F298" s="116"/>
      <c r="G298" s="113" t="s">
        <v>130</v>
      </c>
      <c r="H298" s="14">
        <f>SUM(H299,H301)</f>
        <v>24000000</v>
      </c>
      <c r="I298" s="78">
        <f t="shared" ref="I298:K298" si="113">SUM(I299,I301)</f>
        <v>7500000</v>
      </c>
      <c r="J298" s="78">
        <f t="shared" si="113"/>
        <v>6000000</v>
      </c>
      <c r="K298" s="78">
        <f t="shared" si="113"/>
        <v>6000000</v>
      </c>
      <c r="L298" s="14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11">
        <v>18000000</v>
      </c>
    </row>
    <row r="299" spans="1:23" ht="15">
      <c r="A299" s="136" t="s">
        <v>12</v>
      </c>
      <c r="B299" s="130"/>
      <c r="C299" s="131"/>
      <c r="D299" s="191"/>
      <c r="E299" s="117"/>
      <c r="F299" s="118"/>
      <c r="G299" s="114"/>
      <c r="H299" s="10">
        <f>H300</f>
        <v>24000000</v>
      </c>
      <c r="I299" s="76">
        <f t="shared" ref="I299:K299" si="114">I300</f>
        <v>7500000</v>
      </c>
      <c r="J299" s="76">
        <f t="shared" si="114"/>
        <v>6000000</v>
      </c>
      <c r="K299" s="76">
        <f t="shared" si="114"/>
        <v>6000000</v>
      </c>
      <c r="L299" s="1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>
      <c r="A300" s="22"/>
      <c r="B300" s="132" t="s">
        <v>25</v>
      </c>
      <c r="C300" s="133"/>
      <c r="D300" s="191"/>
      <c r="E300" s="117"/>
      <c r="F300" s="118"/>
      <c r="G300" s="114"/>
      <c r="H300" s="10">
        <v>24000000</v>
      </c>
      <c r="I300" s="10">
        <v>7500000</v>
      </c>
      <c r="J300" s="10">
        <v>6000000</v>
      </c>
      <c r="K300" s="10">
        <v>6000000</v>
      </c>
      <c r="L300" s="1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>
      <c r="A301" s="211" t="s">
        <v>4</v>
      </c>
      <c r="B301" s="130"/>
      <c r="C301" s="131"/>
      <c r="D301" s="192"/>
      <c r="E301" s="127"/>
      <c r="F301" s="128"/>
      <c r="G301" s="126"/>
      <c r="H301" s="10"/>
      <c r="I301" s="10"/>
      <c r="J301" s="10"/>
      <c r="K301" s="10"/>
      <c r="L301" s="1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5.25" customHeight="1">
      <c r="A302" s="13">
        <v>21</v>
      </c>
      <c r="B302" s="13" t="s">
        <v>85</v>
      </c>
      <c r="C302" s="13" t="s">
        <v>86</v>
      </c>
      <c r="D302" s="113" t="s">
        <v>197</v>
      </c>
      <c r="E302" s="115" t="s">
        <v>29</v>
      </c>
      <c r="F302" s="116"/>
      <c r="G302" s="113" t="s">
        <v>136</v>
      </c>
      <c r="H302" s="14">
        <f>SUM(H303:H304)</f>
        <v>14302800</v>
      </c>
      <c r="I302" s="78">
        <f t="shared" ref="I302:J302" si="115">SUM(I303:I304)</f>
        <v>3881000</v>
      </c>
      <c r="J302" s="78">
        <f t="shared" si="115"/>
        <v>1873000</v>
      </c>
      <c r="K302" s="14"/>
      <c r="L302" s="14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06">
        <v>0</v>
      </c>
    </row>
    <row r="303" spans="1:23" ht="15">
      <c r="A303" s="129" t="s">
        <v>3</v>
      </c>
      <c r="B303" s="130"/>
      <c r="C303" s="131"/>
      <c r="D303" s="114"/>
      <c r="E303" s="117"/>
      <c r="F303" s="118"/>
      <c r="G303" s="114"/>
      <c r="H303" s="10"/>
      <c r="I303" s="10"/>
      <c r="J303" s="10"/>
      <c r="K303" s="10"/>
      <c r="L303" s="1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>
      <c r="A304" s="129" t="s">
        <v>11</v>
      </c>
      <c r="B304" s="130"/>
      <c r="C304" s="131"/>
      <c r="D304" s="114"/>
      <c r="E304" s="117"/>
      <c r="F304" s="118"/>
      <c r="G304" s="114"/>
      <c r="H304" s="10">
        <f>H305</f>
        <v>14302800</v>
      </c>
      <c r="I304" s="76">
        <f t="shared" ref="I304:J304" si="116">I305</f>
        <v>3881000</v>
      </c>
      <c r="J304" s="76">
        <f t="shared" si="116"/>
        <v>1873000</v>
      </c>
      <c r="K304" s="10"/>
      <c r="L304" s="1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>
      <c r="A305" s="22"/>
      <c r="B305" s="132" t="s">
        <v>25</v>
      </c>
      <c r="C305" s="133"/>
      <c r="D305" s="126"/>
      <c r="E305" s="127"/>
      <c r="F305" s="128"/>
      <c r="G305" s="126"/>
      <c r="H305" s="10">
        <v>14302800</v>
      </c>
      <c r="I305" s="10">
        <v>3881000</v>
      </c>
      <c r="J305" s="10">
        <v>1873000</v>
      </c>
      <c r="K305" s="10"/>
      <c r="L305" s="1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3.75" customHeight="1">
      <c r="A306" s="13">
        <v>22</v>
      </c>
      <c r="B306" s="13" t="s">
        <v>89</v>
      </c>
      <c r="C306" s="13" t="s">
        <v>90</v>
      </c>
      <c r="D306" s="113" t="s">
        <v>158</v>
      </c>
      <c r="E306" s="115" t="s">
        <v>29</v>
      </c>
      <c r="F306" s="116"/>
      <c r="G306" s="113" t="s">
        <v>136</v>
      </c>
      <c r="H306" s="14">
        <f>SUM(H307,H309)</f>
        <v>76500</v>
      </c>
      <c r="I306" s="78">
        <f t="shared" ref="I306:J306" si="117">SUM(I307,I309)</f>
        <v>20000</v>
      </c>
      <c r="J306" s="78">
        <f t="shared" si="117"/>
        <v>20000</v>
      </c>
      <c r="K306" s="14"/>
      <c r="L306" s="14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06">
        <v>0</v>
      </c>
    </row>
    <row r="307" spans="1:23" ht="15">
      <c r="A307" s="129" t="s">
        <v>12</v>
      </c>
      <c r="B307" s="130"/>
      <c r="C307" s="131"/>
      <c r="D307" s="114"/>
      <c r="E307" s="117"/>
      <c r="F307" s="118"/>
      <c r="G307" s="114"/>
      <c r="H307" s="10">
        <f>H308</f>
        <v>76500</v>
      </c>
      <c r="I307" s="76">
        <f t="shared" ref="I307:J307" si="118">I308</f>
        <v>20000</v>
      </c>
      <c r="J307" s="76">
        <f t="shared" si="118"/>
        <v>20000</v>
      </c>
      <c r="K307" s="10"/>
      <c r="L307" s="10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>
      <c r="A308" s="22"/>
      <c r="B308" s="132" t="s">
        <v>25</v>
      </c>
      <c r="C308" s="133"/>
      <c r="D308" s="114"/>
      <c r="E308" s="117"/>
      <c r="F308" s="118"/>
      <c r="G308" s="114"/>
      <c r="H308" s="10">
        <v>76500</v>
      </c>
      <c r="I308" s="10">
        <v>20000</v>
      </c>
      <c r="J308" s="10">
        <v>20000</v>
      </c>
      <c r="K308" s="10"/>
      <c r="L308" s="1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>
      <c r="A309" s="129" t="s">
        <v>4</v>
      </c>
      <c r="B309" s="130"/>
      <c r="C309" s="131"/>
      <c r="D309" s="126"/>
      <c r="E309" s="127"/>
      <c r="F309" s="128"/>
      <c r="G309" s="126"/>
      <c r="H309" s="10"/>
      <c r="I309" s="10"/>
      <c r="J309" s="10"/>
      <c r="K309" s="10"/>
      <c r="L309" s="1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69" customHeight="1">
      <c r="A310" s="13">
        <v>23</v>
      </c>
      <c r="B310" s="13" t="s">
        <v>100</v>
      </c>
      <c r="C310" s="13" t="s">
        <v>101</v>
      </c>
      <c r="D310" s="113" t="s">
        <v>158</v>
      </c>
      <c r="E310" s="115" t="s">
        <v>35</v>
      </c>
      <c r="F310" s="116"/>
      <c r="G310" s="113" t="s">
        <v>137</v>
      </c>
      <c r="H310" s="14">
        <f>SUM(H311,H313)</f>
        <v>3046680</v>
      </c>
      <c r="I310" s="78">
        <f t="shared" ref="I310:V310" si="119">SUM(I311,I313)</f>
        <v>200000</v>
      </c>
      <c r="J310" s="78">
        <f t="shared" si="119"/>
        <v>200000</v>
      </c>
      <c r="K310" s="78">
        <f t="shared" si="119"/>
        <v>200000</v>
      </c>
      <c r="L310" s="78">
        <f t="shared" si="119"/>
        <v>200000</v>
      </c>
      <c r="M310" s="78">
        <f t="shared" si="119"/>
        <v>200000</v>
      </c>
      <c r="N310" s="78">
        <f t="shared" si="119"/>
        <v>200000</v>
      </c>
      <c r="O310" s="78">
        <f t="shared" si="119"/>
        <v>200000</v>
      </c>
      <c r="P310" s="78">
        <f t="shared" si="119"/>
        <v>200000</v>
      </c>
      <c r="Q310" s="78">
        <f t="shared" si="119"/>
        <v>200000</v>
      </c>
      <c r="R310" s="78">
        <f t="shared" si="119"/>
        <v>200000</v>
      </c>
      <c r="S310" s="78">
        <f t="shared" si="119"/>
        <v>200000</v>
      </c>
      <c r="T310" s="78">
        <f t="shared" si="119"/>
        <v>200000</v>
      </c>
      <c r="U310" s="78">
        <f t="shared" si="119"/>
        <v>200000</v>
      </c>
      <c r="V310" s="78">
        <f t="shared" si="119"/>
        <v>200000</v>
      </c>
      <c r="W310" s="106">
        <v>39600</v>
      </c>
    </row>
    <row r="311" spans="1:23" ht="15">
      <c r="A311" s="129" t="s">
        <v>12</v>
      </c>
      <c r="B311" s="130"/>
      <c r="C311" s="131"/>
      <c r="D311" s="114"/>
      <c r="E311" s="117"/>
      <c r="F311" s="118"/>
      <c r="G311" s="114"/>
      <c r="H311" s="10">
        <f>H312</f>
        <v>3046680</v>
      </c>
      <c r="I311" s="76">
        <f t="shared" ref="I311:V311" si="120">I312</f>
        <v>200000</v>
      </c>
      <c r="J311" s="76">
        <f t="shared" si="120"/>
        <v>200000</v>
      </c>
      <c r="K311" s="76">
        <f t="shared" si="120"/>
        <v>200000</v>
      </c>
      <c r="L311" s="76">
        <f t="shared" si="120"/>
        <v>200000</v>
      </c>
      <c r="M311" s="76">
        <f t="shared" si="120"/>
        <v>200000</v>
      </c>
      <c r="N311" s="76">
        <f t="shared" si="120"/>
        <v>200000</v>
      </c>
      <c r="O311" s="76">
        <f t="shared" si="120"/>
        <v>200000</v>
      </c>
      <c r="P311" s="76">
        <f t="shared" si="120"/>
        <v>200000</v>
      </c>
      <c r="Q311" s="76">
        <f t="shared" si="120"/>
        <v>200000</v>
      </c>
      <c r="R311" s="76">
        <f t="shared" si="120"/>
        <v>200000</v>
      </c>
      <c r="S311" s="76">
        <f t="shared" si="120"/>
        <v>200000</v>
      </c>
      <c r="T311" s="76">
        <f t="shared" si="120"/>
        <v>200000</v>
      </c>
      <c r="U311" s="76">
        <f t="shared" si="120"/>
        <v>200000</v>
      </c>
      <c r="V311" s="76">
        <f t="shared" si="120"/>
        <v>200000</v>
      </c>
      <c r="W311" s="2"/>
    </row>
    <row r="312" spans="1:23" ht="15">
      <c r="A312" s="22"/>
      <c r="B312" s="132" t="s">
        <v>25</v>
      </c>
      <c r="C312" s="133"/>
      <c r="D312" s="114"/>
      <c r="E312" s="117"/>
      <c r="F312" s="118"/>
      <c r="G312" s="114"/>
      <c r="H312" s="10">
        <v>3046680</v>
      </c>
      <c r="I312" s="10">
        <v>200000</v>
      </c>
      <c r="J312" s="10">
        <v>200000</v>
      </c>
      <c r="K312" s="10">
        <v>200000</v>
      </c>
      <c r="L312" s="10">
        <v>200000</v>
      </c>
      <c r="M312" s="10">
        <v>200000</v>
      </c>
      <c r="N312" s="10">
        <v>200000</v>
      </c>
      <c r="O312" s="10">
        <v>200000</v>
      </c>
      <c r="P312" s="10">
        <v>200000</v>
      </c>
      <c r="Q312" s="10">
        <v>200000</v>
      </c>
      <c r="R312" s="10">
        <v>200000</v>
      </c>
      <c r="S312" s="10">
        <v>200000</v>
      </c>
      <c r="T312" s="10">
        <v>200000</v>
      </c>
      <c r="U312" s="10">
        <v>200000</v>
      </c>
      <c r="V312" s="10">
        <v>200000</v>
      </c>
      <c r="W312" s="2"/>
    </row>
    <row r="313" spans="1:23" ht="15">
      <c r="A313" s="129" t="s">
        <v>4</v>
      </c>
      <c r="B313" s="130"/>
      <c r="C313" s="131"/>
      <c r="D313" s="126"/>
      <c r="E313" s="127"/>
      <c r="F313" s="128"/>
      <c r="G313" s="126"/>
      <c r="H313" s="10"/>
      <c r="I313" s="10"/>
      <c r="J313" s="10"/>
      <c r="K313" s="10"/>
      <c r="L313" s="1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75">
      <c r="A314" s="13">
        <v>24</v>
      </c>
      <c r="B314" s="13" t="s">
        <v>103</v>
      </c>
      <c r="C314" s="13" t="s">
        <v>104</v>
      </c>
      <c r="D314" s="113" t="s">
        <v>20</v>
      </c>
      <c r="E314" s="115" t="s">
        <v>29</v>
      </c>
      <c r="F314" s="116"/>
      <c r="G314" s="113" t="s">
        <v>138</v>
      </c>
      <c r="H314" s="14">
        <f>SUM(H315:H316)</f>
        <v>2053836</v>
      </c>
      <c r="I314" s="14">
        <f t="shared" ref="I314:J314" si="121">SUM(I315:I316)</f>
        <v>1228386</v>
      </c>
      <c r="J314" s="14">
        <f t="shared" si="121"/>
        <v>210150</v>
      </c>
      <c r="K314" s="14"/>
      <c r="L314" s="14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06">
        <v>0</v>
      </c>
    </row>
    <row r="315" spans="1:23" ht="15">
      <c r="A315" s="129" t="s">
        <v>3</v>
      </c>
      <c r="B315" s="130"/>
      <c r="C315" s="131"/>
      <c r="D315" s="114"/>
      <c r="E315" s="117"/>
      <c r="F315" s="118"/>
      <c r="G315" s="114"/>
      <c r="H315" s="10"/>
      <c r="I315" s="10"/>
      <c r="J315" s="10"/>
      <c r="K315" s="10"/>
      <c r="L315" s="1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>
      <c r="A316" s="129" t="s">
        <v>11</v>
      </c>
      <c r="B316" s="130"/>
      <c r="C316" s="131"/>
      <c r="D316" s="114"/>
      <c r="E316" s="117"/>
      <c r="F316" s="118"/>
      <c r="G316" s="114"/>
      <c r="H316" s="10">
        <f>H317</f>
        <v>2053836</v>
      </c>
      <c r="I316" s="10">
        <f>SUM(I317:I317)</f>
        <v>1228386</v>
      </c>
      <c r="J316" s="10">
        <f>SUM(J317:J317)</f>
        <v>210150</v>
      </c>
      <c r="K316" s="10"/>
      <c r="L316" s="1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>
      <c r="A317" s="22"/>
      <c r="B317" s="132" t="s">
        <v>25</v>
      </c>
      <c r="C317" s="133"/>
      <c r="D317" s="126"/>
      <c r="E317" s="127"/>
      <c r="F317" s="128"/>
      <c r="G317" s="126"/>
      <c r="H317" s="10">
        <v>2053836</v>
      </c>
      <c r="I317" s="10">
        <v>1228386</v>
      </c>
      <c r="J317" s="10">
        <v>210150</v>
      </c>
      <c r="K317" s="10"/>
      <c r="L317" s="1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65.25" customHeight="1">
      <c r="A318" s="13">
        <v>25</v>
      </c>
      <c r="B318" s="13" t="s">
        <v>105</v>
      </c>
      <c r="C318" s="13" t="s">
        <v>106</v>
      </c>
      <c r="D318" s="113" t="s">
        <v>15</v>
      </c>
      <c r="E318" s="115" t="s">
        <v>34</v>
      </c>
      <c r="F318" s="116"/>
      <c r="G318" s="113" t="s">
        <v>139</v>
      </c>
      <c r="H318" s="78">
        <f>SUM(H319,H321)</f>
        <v>2588209</v>
      </c>
      <c r="I318" s="78">
        <f t="shared" ref="I318:J318" si="122">SUM(I319,I321)</f>
        <v>383100</v>
      </c>
      <c r="J318" s="78">
        <f t="shared" si="122"/>
        <v>1070000</v>
      </c>
      <c r="K318" s="14"/>
      <c r="L318" s="14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06">
        <v>0</v>
      </c>
    </row>
    <row r="319" spans="1:23" ht="15">
      <c r="A319" s="129" t="s">
        <v>12</v>
      </c>
      <c r="B319" s="130"/>
      <c r="C319" s="131"/>
      <c r="D319" s="114"/>
      <c r="E319" s="117"/>
      <c r="F319" s="118"/>
      <c r="G319" s="114"/>
      <c r="H319" s="10">
        <f>H320</f>
        <v>2498209</v>
      </c>
      <c r="I319" s="76">
        <f t="shared" ref="I319:J319" si="123">I320</f>
        <v>383100</v>
      </c>
      <c r="J319" s="76">
        <f t="shared" si="123"/>
        <v>1070000</v>
      </c>
      <c r="K319" s="10"/>
      <c r="L319" s="1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>
      <c r="A320" s="22"/>
      <c r="B320" s="132" t="s">
        <v>25</v>
      </c>
      <c r="C320" s="133"/>
      <c r="D320" s="114"/>
      <c r="E320" s="117"/>
      <c r="F320" s="118"/>
      <c r="G320" s="114"/>
      <c r="H320" s="10">
        <v>2498209</v>
      </c>
      <c r="I320" s="10">
        <v>383100</v>
      </c>
      <c r="J320" s="10">
        <v>1070000</v>
      </c>
      <c r="K320" s="10"/>
      <c r="L320" s="1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>
      <c r="A321" s="129" t="s">
        <v>4</v>
      </c>
      <c r="B321" s="130"/>
      <c r="C321" s="131"/>
      <c r="D321" s="114"/>
      <c r="E321" s="117"/>
      <c r="F321" s="118"/>
      <c r="G321" s="114"/>
      <c r="H321" s="10">
        <f>H322</f>
        <v>90000</v>
      </c>
      <c r="I321" s="76"/>
      <c r="J321" s="10"/>
      <c r="K321" s="10"/>
      <c r="L321" s="1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s="74" customFormat="1" ht="15">
      <c r="A322" s="22"/>
      <c r="B322" s="132" t="s">
        <v>25</v>
      </c>
      <c r="C322" s="133"/>
      <c r="D322" s="126"/>
      <c r="E322" s="127"/>
      <c r="F322" s="128"/>
      <c r="G322" s="126"/>
      <c r="H322" s="76">
        <v>90000</v>
      </c>
      <c r="I322" s="76"/>
      <c r="J322" s="76"/>
      <c r="K322" s="76"/>
      <c r="L322" s="7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30">
      <c r="A323" s="13">
        <v>26</v>
      </c>
      <c r="B323" s="13" t="s">
        <v>107</v>
      </c>
      <c r="C323" s="13" t="s">
        <v>108</v>
      </c>
      <c r="D323" s="113" t="s">
        <v>15</v>
      </c>
      <c r="E323" s="115" t="s">
        <v>32</v>
      </c>
      <c r="F323" s="116"/>
      <c r="G323" s="113" t="s">
        <v>140</v>
      </c>
      <c r="H323" s="14">
        <f>SUM(H324,H326)</f>
        <v>3400000</v>
      </c>
      <c r="I323" s="78">
        <f t="shared" ref="I323:L323" si="124">SUM(I324,I326)</f>
        <v>700000</v>
      </c>
      <c r="J323" s="78">
        <f t="shared" si="124"/>
        <v>700000</v>
      </c>
      <c r="K323" s="78">
        <f t="shared" si="124"/>
        <v>800000</v>
      </c>
      <c r="L323" s="78">
        <f t="shared" si="124"/>
        <v>800000</v>
      </c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06">
        <v>0</v>
      </c>
    </row>
    <row r="324" spans="1:23" ht="15">
      <c r="A324" s="129" t="s">
        <v>12</v>
      </c>
      <c r="B324" s="130"/>
      <c r="C324" s="131"/>
      <c r="D324" s="114"/>
      <c r="E324" s="117"/>
      <c r="F324" s="118"/>
      <c r="G324" s="114"/>
      <c r="H324" s="10">
        <f>H325</f>
        <v>3400000</v>
      </c>
      <c r="I324" s="76">
        <f t="shared" ref="I324:L324" si="125">I325</f>
        <v>700000</v>
      </c>
      <c r="J324" s="76">
        <f t="shared" si="125"/>
        <v>700000</v>
      </c>
      <c r="K324" s="76">
        <f t="shared" si="125"/>
        <v>800000</v>
      </c>
      <c r="L324" s="76">
        <f t="shared" si="125"/>
        <v>800000</v>
      </c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>
      <c r="A325" s="22"/>
      <c r="B325" s="132" t="s">
        <v>25</v>
      </c>
      <c r="C325" s="133"/>
      <c r="D325" s="114"/>
      <c r="E325" s="117"/>
      <c r="F325" s="118"/>
      <c r="G325" s="114"/>
      <c r="H325" s="10">
        <v>3400000</v>
      </c>
      <c r="I325" s="10">
        <v>700000</v>
      </c>
      <c r="J325" s="10">
        <v>700000</v>
      </c>
      <c r="K325" s="10">
        <v>800000</v>
      </c>
      <c r="L325" s="10">
        <v>800000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>
      <c r="A326" s="129" t="s">
        <v>4</v>
      </c>
      <c r="B326" s="130"/>
      <c r="C326" s="131"/>
      <c r="D326" s="126"/>
      <c r="E326" s="127"/>
      <c r="F326" s="128"/>
      <c r="G326" s="126"/>
      <c r="H326" s="10"/>
      <c r="I326" s="10"/>
      <c r="J326" s="10"/>
      <c r="K326" s="10"/>
      <c r="L326" s="10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75">
      <c r="A327" s="13">
        <v>27</v>
      </c>
      <c r="B327" s="13" t="s">
        <v>111</v>
      </c>
      <c r="C327" s="13" t="s">
        <v>112</v>
      </c>
      <c r="D327" s="113" t="s">
        <v>15</v>
      </c>
      <c r="E327" s="115" t="s">
        <v>33</v>
      </c>
      <c r="F327" s="116"/>
      <c r="G327" s="113" t="s">
        <v>141</v>
      </c>
      <c r="H327" s="14">
        <f>SUM(H328,H330)</f>
        <v>7647248</v>
      </c>
      <c r="I327" s="78">
        <f t="shared" ref="I327:Q327" si="126">SUM(I328,I330)</f>
        <v>536500</v>
      </c>
      <c r="J327" s="78">
        <f t="shared" si="126"/>
        <v>536500</v>
      </c>
      <c r="K327" s="78">
        <f t="shared" si="126"/>
        <v>536500</v>
      </c>
      <c r="L327" s="78">
        <f t="shared" si="126"/>
        <v>777925</v>
      </c>
      <c r="M327" s="78">
        <f t="shared" si="126"/>
        <v>777925</v>
      </c>
      <c r="N327" s="78">
        <f t="shared" si="126"/>
        <v>777925</v>
      </c>
      <c r="O327" s="78">
        <f t="shared" si="126"/>
        <v>1127991</v>
      </c>
      <c r="P327" s="78">
        <f t="shared" si="126"/>
        <v>1127991</v>
      </c>
      <c r="Q327" s="78">
        <f t="shared" si="126"/>
        <v>1127991</v>
      </c>
      <c r="R327" s="15"/>
      <c r="S327" s="15"/>
      <c r="T327" s="15"/>
      <c r="U327" s="15"/>
      <c r="V327" s="15"/>
      <c r="W327" s="106">
        <v>0</v>
      </c>
    </row>
    <row r="328" spans="1:23" ht="15">
      <c r="A328" s="129" t="s">
        <v>12</v>
      </c>
      <c r="B328" s="130"/>
      <c r="C328" s="131"/>
      <c r="D328" s="114"/>
      <c r="E328" s="117"/>
      <c r="F328" s="118"/>
      <c r="G328" s="114"/>
      <c r="H328" s="10">
        <f>H329</f>
        <v>7647248</v>
      </c>
      <c r="I328" s="76">
        <f t="shared" ref="I328:Q328" si="127">I329</f>
        <v>536500</v>
      </c>
      <c r="J328" s="76">
        <f t="shared" si="127"/>
        <v>536500</v>
      </c>
      <c r="K328" s="76">
        <f t="shared" si="127"/>
        <v>536500</v>
      </c>
      <c r="L328" s="76">
        <f t="shared" si="127"/>
        <v>777925</v>
      </c>
      <c r="M328" s="76">
        <f t="shared" si="127"/>
        <v>777925</v>
      </c>
      <c r="N328" s="76">
        <f t="shared" si="127"/>
        <v>777925</v>
      </c>
      <c r="O328" s="76">
        <f t="shared" si="127"/>
        <v>1127991</v>
      </c>
      <c r="P328" s="76">
        <f t="shared" si="127"/>
        <v>1127991</v>
      </c>
      <c r="Q328" s="76">
        <f t="shared" si="127"/>
        <v>1127991</v>
      </c>
      <c r="R328" s="10"/>
      <c r="S328" s="10"/>
      <c r="T328" s="2"/>
      <c r="U328" s="2"/>
      <c r="V328" s="2"/>
      <c r="W328" s="2"/>
    </row>
    <row r="329" spans="1:23" ht="15">
      <c r="A329" s="22"/>
      <c r="B329" s="132" t="s">
        <v>25</v>
      </c>
      <c r="C329" s="133"/>
      <c r="D329" s="114"/>
      <c r="E329" s="117"/>
      <c r="F329" s="118"/>
      <c r="G329" s="114"/>
      <c r="H329" s="10">
        <v>7647248</v>
      </c>
      <c r="I329" s="10">
        <v>536500</v>
      </c>
      <c r="J329" s="10">
        <v>536500</v>
      </c>
      <c r="K329" s="10">
        <v>536500</v>
      </c>
      <c r="L329" s="10">
        <v>777925</v>
      </c>
      <c r="M329" s="10">
        <v>777925</v>
      </c>
      <c r="N329" s="10">
        <v>777925</v>
      </c>
      <c r="O329" s="10">
        <v>1127991</v>
      </c>
      <c r="P329" s="10">
        <v>1127991</v>
      </c>
      <c r="Q329" s="10">
        <v>1127991</v>
      </c>
      <c r="R329" s="10"/>
      <c r="S329" s="10"/>
      <c r="T329" s="2"/>
      <c r="U329" s="2"/>
      <c r="V329" s="2"/>
      <c r="W329" s="2"/>
    </row>
    <row r="330" spans="1:23" ht="15">
      <c r="A330" s="129" t="s">
        <v>4</v>
      </c>
      <c r="B330" s="130"/>
      <c r="C330" s="131"/>
      <c r="D330" s="126"/>
      <c r="E330" s="127"/>
      <c r="F330" s="128"/>
      <c r="G330" s="126"/>
      <c r="H330" s="10"/>
      <c r="I330" s="10"/>
      <c r="J330" s="10"/>
      <c r="K330" s="10"/>
      <c r="L330" s="10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35.25" customHeight="1">
      <c r="A331" s="28">
        <v>28</v>
      </c>
      <c r="B331" s="75" t="s">
        <v>113</v>
      </c>
      <c r="C331" s="29" t="s">
        <v>114</v>
      </c>
      <c r="D331" s="113" t="s">
        <v>21</v>
      </c>
      <c r="E331" s="115" t="s">
        <v>32</v>
      </c>
      <c r="F331" s="116"/>
      <c r="G331" s="113" t="s">
        <v>142</v>
      </c>
      <c r="H331" s="14">
        <f>SUM(H332,H335)</f>
        <v>54713718</v>
      </c>
      <c r="I331" s="78">
        <f t="shared" ref="I331:L331" si="128">SUM(I332,I335)</f>
        <v>14650584</v>
      </c>
      <c r="J331" s="78">
        <f t="shared" si="128"/>
        <v>14705882</v>
      </c>
      <c r="K331" s="78">
        <f t="shared" si="128"/>
        <v>8506859</v>
      </c>
      <c r="L331" s="78">
        <f t="shared" si="128"/>
        <v>3506183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06">
        <v>0</v>
      </c>
    </row>
    <row r="332" spans="1:23" ht="15">
      <c r="A332" s="129" t="s">
        <v>12</v>
      </c>
      <c r="B332" s="130"/>
      <c r="C332" s="131"/>
      <c r="D332" s="114"/>
      <c r="E332" s="117"/>
      <c r="F332" s="118"/>
      <c r="G332" s="114"/>
      <c r="H332" s="10">
        <f>SUM(H333:H334)</f>
        <v>54713718</v>
      </c>
      <c r="I332" s="76">
        <f t="shared" ref="I332:L332" si="129">SUM(I333:I334)</f>
        <v>14650584</v>
      </c>
      <c r="J332" s="76">
        <f t="shared" si="129"/>
        <v>14705882</v>
      </c>
      <c r="K332" s="76">
        <f t="shared" si="129"/>
        <v>8506859</v>
      </c>
      <c r="L332" s="76">
        <f t="shared" si="129"/>
        <v>3506183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>
      <c r="A333" s="22"/>
      <c r="B333" s="132" t="s">
        <v>25</v>
      </c>
      <c r="C333" s="133"/>
      <c r="D333" s="114"/>
      <c r="E333" s="117"/>
      <c r="F333" s="118"/>
      <c r="G333" s="114"/>
      <c r="H333" s="10">
        <v>13311982</v>
      </c>
      <c r="I333" s="10">
        <v>1948188</v>
      </c>
      <c r="J333" s="10">
        <v>1956482</v>
      </c>
      <c r="K333" s="10">
        <v>4104621</v>
      </c>
      <c r="L333" s="10">
        <v>3506183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>
      <c r="A334" s="22"/>
      <c r="B334" s="132" t="s">
        <v>24</v>
      </c>
      <c r="C334" s="133"/>
      <c r="D334" s="114"/>
      <c r="E334" s="117"/>
      <c r="F334" s="118"/>
      <c r="G334" s="114"/>
      <c r="H334" s="10">
        <v>41401736</v>
      </c>
      <c r="I334" s="10">
        <v>12702396</v>
      </c>
      <c r="J334" s="10">
        <v>12749400</v>
      </c>
      <c r="K334" s="10">
        <v>4402238</v>
      </c>
      <c r="L334" s="10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>
      <c r="A335" s="129" t="s">
        <v>4</v>
      </c>
      <c r="B335" s="130"/>
      <c r="C335" s="131"/>
      <c r="D335" s="126"/>
      <c r="E335" s="127"/>
      <c r="F335" s="128"/>
      <c r="G335" s="126"/>
      <c r="H335" s="10"/>
      <c r="I335" s="10"/>
      <c r="J335" s="10"/>
      <c r="K335" s="10"/>
      <c r="L335" s="10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50.25" customHeight="1">
      <c r="A336" s="13">
        <v>29</v>
      </c>
      <c r="B336" s="6" t="s">
        <v>116</v>
      </c>
      <c r="C336" s="29" t="s">
        <v>117</v>
      </c>
      <c r="D336" s="113" t="s">
        <v>198</v>
      </c>
      <c r="E336" s="115" t="s">
        <v>29</v>
      </c>
      <c r="F336" s="116"/>
      <c r="G336" s="113" t="s">
        <v>143</v>
      </c>
      <c r="H336" s="14">
        <f>SUM(H337,H338)</f>
        <v>5805000</v>
      </c>
      <c r="I336" s="14">
        <f t="shared" ref="I336:J336" si="130">SUM(I337:I338)</f>
        <v>900000</v>
      </c>
      <c r="J336" s="14">
        <f t="shared" si="130"/>
        <v>4505000</v>
      </c>
      <c r="K336" s="14"/>
      <c r="L336" s="14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06">
        <v>0</v>
      </c>
    </row>
    <row r="337" spans="1:23" ht="15">
      <c r="A337" s="208" t="s">
        <v>3</v>
      </c>
      <c r="B337" s="209"/>
      <c r="C337" s="210"/>
      <c r="D337" s="114"/>
      <c r="E337" s="117"/>
      <c r="F337" s="118"/>
      <c r="G337" s="114"/>
      <c r="H337" s="10"/>
      <c r="I337" s="10"/>
      <c r="J337" s="10"/>
      <c r="K337" s="10"/>
      <c r="L337" s="10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>
      <c r="A338" s="208" t="s">
        <v>11</v>
      </c>
      <c r="B338" s="209"/>
      <c r="C338" s="210"/>
      <c r="D338" s="114"/>
      <c r="E338" s="117"/>
      <c r="F338" s="118"/>
      <c r="G338" s="114"/>
      <c r="H338" s="10">
        <f>H339</f>
        <v>5805000</v>
      </c>
      <c r="I338" s="10">
        <f>SUM(I339:I339)</f>
        <v>900000</v>
      </c>
      <c r="J338" s="10">
        <f>SUM(J339:J339)</f>
        <v>4505000</v>
      </c>
      <c r="K338" s="10"/>
      <c r="L338" s="10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>
      <c r="A339" s="22"/>
      <c r="B339" s="132" t="s">
        <v>25</v>
      </c>
      <c r="C339" s="133"/>
      <c r="D339" s="126"/>
      <c r="E339" s="127"/>
      <c r="F339" s="128"/>
      <c r="G339" s="126"/>
      <c r="H339" s="10">
        <v>5805000</v>
      </c>
      <c r="I339" s="10">
        <v>900000</v>
      </c>
      <c r="J339" s="10">
        <v>4505000</v>
      </c>
      <c r="K339" s="10"/>
      <c r="L339" s="10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>
      <c r="A340" s="9"/>
      <c r="B340" s="25"/>
      <c r="C340" s="25"/>
      <c r="D340" s="9"/>
      <c r="E340" s="180"/>
      <c r="F340" s="181"/>
      <c r="G340" s="63"/>
      <c r="H340" s="10"/>
      <c r="I340" s="10"/>
      <c r="J340" s="10"/>
      <c r="K340" s="10"/>
      <c r="L340" s="10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s="56" customFormat="1" ht="29.25" customHeight="1">
      <c r="A341" s="182" t="s">
        <v>8</v>
      </c>
      <c r="B341" s="183"/>
      <c r="C341" s="183"/>
      <c r="D341" s="183"/>
      <c r="E341" s="183"/>
      <c r="F341" s="183"/>
      <c r="G341" s="184"/>
      <c r="H341" s="55">
        <f t="shared" ref="H341" si="131">SUM(H342:H343)</f>
        <v>8068728</v>
      </c>
      <c r="I341" s="55">
        <f t="shared" ref="I341:V341" si="132">SUM(I342:I343)</f>
        <v>3751426</v>
      </c>
      <c r="J341" s="55">
        <f t="shared" si="132"/>
        <v>1835137</v>
      </c>
      <c r="K341" s="55">
        <f t="shared" si="132"/>
        <v>1523284</v>
      </c>
      <c r="L341" s="55">
        <f t="shared" si="132"/>
        <v>10381</v>
      </c>
      <c r="M341" s="55">
        <f t="shared" si="132"/>
        <v>0</v>
      </c>
      <c r="N341" s="55">
        <f t="shared" si="132"/>
        <v>0</v>
      </c>
      <c r="O341" s="55">
        <f t="shared" si="132"/>
        <v>0</v>
      </c>
      <c r="P341" s="55">
        <f t="shared" si="132"/>
        <v>0</v>
      </c>
      <c r="Q341" s="55">
        <f t="shared" si="132"/>
        <v>0</v>
      </c>
      <c r="R341" s="55">
        <f t="shared" si="132"/>
        <v>0</v>
      </c>
      <c r="S341" s="55">
        <f t="shared" si="132"/>
        <v>0</v>
      </c>
      <c r="T341" s="55">
        <f t="shared" si="132"/>
        <v>0</v>
      </c>
      <c r="U341" s="55">
        <f t="shared" si="132"/>
        <v>0</v>
      </c>
      <c r="V341" s="55">
        <f t="shared" si="132"/>
        <v>0</v>
      </c>
      <c r="W341" s="70">
        <f>SUM(W344,W348,W353,W357,W361,W365,W369,W373,W377,W381,W385,W389,W393,W397,W401)</f>
        <v>6655272</v>
      </c>
    </row>
    <row r="342" spans="1:23" s="56" customFormat="1" ht="15">
      <c r="A342" s="185" t="s">
        <v>3</v>
      </c>
      <c r="B342" s="186"/>
      <c r="C342" s="187"/>
      <c r="D342" s="54"/>
      <c r="E342" s="188"/>
      <c r="F342" s="189"/>
      <c r="G342" s="64"/>
      <c r="H342" s="55">
        <f>SUM(H345,H349,H354,H358,H362,H366,H370,H374,H378,H382,H386,H390,H394,H398,H402)</f>
        <v>8068728</v>
      </c>
      <c r="I342" s="55">
        <f t="shared" ref="I342:V342" si="133">SUM(I345,I349,I354,I358,I362,I366,I370,I374,I378,I382,I386,I390,I394,I398,I402)</f>
        <v>3751426</v>
      </c>
      <c r="J342" s="55">
        <f t="shared" si="133"/>
        <v>1835137</v>
      </c>
      <c r="K342" s="55">
        <f t="shared" si="133"/>
        <v>1523284</v>
      </c>
      <c r="L342" s="55">
        <f t="shared" si="133"/>
        <v>10381</v>
      </c>
      <c r="M342" s="55">
        <f t="shared" si="133"/>
        <v>0</v>
      </c>
      <c r="N342" s="55">
        <f t="shared" si="133"/>
        <v>0</v>
      </c>
      <c r="O342" s="55">
        <f t="shared" si="133"/>
        <v>0</v>
      </c>
      <c r="P342" s="55">
        <f t="shared" si="133"/>
        <v>0</v>
      </c>
      <c r="Q342" s="55">
        <f t="shared" si="133"/>
        <v>0</v>
      </c>
      <c r="R342" s="55">
        <f t="shared" si="133"/>
        <v>0</v>
      </c>
      <c r="S342" s="55">
        <f t="shared" si="133"/>
        <v>0</v>
      </c>
      <c r="T342" s="55">
        <f t="shared" si="133"/>
        <v>0</v>
      </c>
      <c r="U342" s="55">
        <f t="shared" si="133"/>
        <v>0</v>
      </c>
      <c r="V342" s="55">
        <f t="shared" si="133"/>
        <v>0</v>
      </c>
      <c r="W342" s="55"/>
    </row>
    <row r="343" spans="1:23" s="56" customFormat="1" ht="15">
      <c r="A343" s="185" t="s">
        <v>4</v>
      </c>
      <c r="B343" s="186"/>
      <c r="C343" s="187"/>
      <c r="D343" s="54"/>
      <c r="E343" s="188"/>
      <c r="F343" s="189"/>
      <c r="G343" s="64"/>
      <c r="H343" s="55">
        <f t="shared" ref="H343" si="134">SUM(H347)</f>
        <v>0</v>
      </c>
      <c r="I343" s="55">
        <f t="shared" ref="I343:V343" si="135">SUM(I347)</f>
        <v>0</v>
      </c>
      <c r="J343" s="55">
        <f t="shared" si="135"/>
        <v>0</v>
      </c>
      <c r="K343" s="55">
        <f t="shared" si="135"/>
        <v>0</v>
      </c>
      <c r="L343" s="55">
        <f t="shared" si="135"/>
        <v>0</v>
      </c>
      <c r="M343" s="55">
        <f t="shared" si="135"/>
        <v>0</v>
      </c>
      <c r="N343" s="55">
        <f t="shared" si="135"/>
        <v>0</v>
      </c>
      <c r="O343" s="55">
        <f t="shared" si="135"/>
        <v>0</v>
      </c>
      <c r="P343" s="55">
        <f t="shared" si="135"/>
        <v>0</v>
      </c>
      <c r="Q343" s="55">
        <f t="shared" si="135"/>
        <v>0</v>
      </c>
      <c r="R343" s="55">
        <f t="shared" si="135"/>
        <v>0</v>
      </c>
      <c r="S343" s="55">
        <f t="shared" si="135"/>
        <v>0</v>
      </c>
      <c r="T343" s="55">
        <f t="shared" si="135"/>
        <v>0</v>
      </c>
      <c r="U343" s="55">
        <f t="shared" si="135"/>
        <v>0</v>
      </c>
      <c r="V343" s="55">
        <f t="shared" si="135"/>
        <v>0</v>
      </c>
      <c r="W343" s="55"/>
    </row>
    <row r="344" spans="1:23" s="74" customFormat="1" ht="45">
      <c r="A344" s="77">
        <v>1</v>
      </c>
      <c r="B344" s="77" t="s">
        <v>167</v>
      </c>
      <c r="C344" s="77" t="s">
        <v>168</v>
      </c>
      <c r="D344" s="138" t="s">
        <v>158</v>
      </c>
      <c r="E344" s="149" t="s">
        <v>36</v>
      </c>
      <c r="F344" s="150"/>
      <c r="G344" s="138" t="s">
        <v>128</v>
      </c>
      <c r="H344" s="78">
        <f>SUM(H345,H347)</f>
        <v>2811400</v>
      </c>
      <c r="I344" s="78">
        <f t="shared" ref="I344:K344" si="136">SUM(I345,I347)</f>
        <v>2319000</v>
      </c>
      <c r="J344" s="78">
        <f t="shared" si="136"/>
        <v>368200</v>
      </c>
      <c r="K344" s="78">
        <f t="shared" si="136"/>
        <v>124200</v>
      </c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47">
        <v>2811400</v>
      </c>
    </row>
    <row r="345" spans="1:23" s="74" customFormat="1" ht="15">
      <c r="A345" s="129" t="s">
        <v>12</v>
      </c>
      <c r="B345" s="130"/>
      <c r="C345" s="131"/>
      <c r="D345" s="139"/>
      <c r="E345" s="151"/>
      <c r="F345" s="152"/>
      <c r="G345" s="139"/>
      <c r="H345" s="76">
        <v>2811400</v>
      </c>
      <c r="I345" s="76">
        <f t="shared" ref="I345:K345" si="137">SUM(I346:I346)</f>
        <v>2319000</v>
      </c>
      <c r="J345" s="76">
        <f t="shared" si="137"/>
        <v>368200</v>
      </c>
      <c r="K345" s="76">
        <f t="shared" si="137"/>
        <v>124200</v>
      </c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41"/>
    </row>
    <row r="346" spans="1:23" s="74" customFormat="1" ht="15">
      <c r="A346" s="82"/>
      <c r="B346" s="124" t="s">
        <v>25</v>
      </c>
      <c r="C346" s="125"/>
      <c r="D346" s="139"/>
      <c r="E346" s="151"/>
      <c r="F346" s="152"/>
      <c r="G346" s="139"/>
      <c r="H346" s="76">
        <v>2811400</v>
      </c>
      <c r="I346" s="76">
        <v>2319000</v>
      </c>
      <c r="J346" s="76">
        <v>368200</v>
      </c>
      <c r="K346" s="76">
        <v>124200</v>
      </c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41"/>
    </row>
    <row r="347" spans="1:23" s="74" customFormat="1" ht="15">
      <c r="A347" s="121" t="s">
        <v>4</v>
      </c>
      <c r="B347" s="122"/>
      <c r="C347" s="123"/>
      <c r="D347" s="140"/>
      <c r="E347" s="153"/>
      <c r="F347" s="154"/>
      <c r="G347" s="140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41"/>
    </row>
    <row r="348" spans="1:23" s="74" customFormat="1" ht="78" customHeight="1">
      <c r="A348" s="77">
        <v>2</v>
      </c>
      <c r="B348" s="77" t="s">
        <v>182</v>
      </c>
      <c r="C348" s="77" t="s">
        <v>168</v>
      </c>
      <c r="D348" s="138" t="s">
        <v>195</v>
      </c>
      <c r="E348" s="149" t="s">
        <v>36</v>
      </c>
      <c r="F348" s="150"/>
      <c r="G348" s="138" t="s">
        <v>183</v>
      </c>
      <c r="H348" s="78">
        <f>SUM(H349,H352)</f>
        <v>3869021</v>
      </c>
      <c r="I348" s="78">
        <f t="shared" ref="I348:K348" si="138">SUM(I349,I352)</f>
        <v>967470</v>
      </c>
      <c r="J348" s="78">
        <f t="shared" si="138"/>
        <v>986819</v>
      </c>
      <c r="K348" s="78">
        <f t="shared" si="138"/>
        <v>966232</v>
      </c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47">
        <v>2920521</v>
      </c>
    </row>
    <row r="349" spans="1:23" s="74" customFormat="1" ht="15">
      <c r="A349" s="129" t="s">
        <v>12</v>
      </c>
      <c r="B349" s="130"/>
      <c r="C349" s="131"/>
      <c r="D349" s="139"/>
      <c r="E349" s="151"/>
      <c r="F349" s="152"/>
      <c r="G349" s="139"/>
      <c r="H349" s="76">
        <f>SUM(H350:H351)</f>
        <v>3869021</v>
      </c>
      <c r="I349" s="76">
        <f t="shared" ref="I349:K349" si="139">SUM(I350:I351)</f>
        <v>967470</v>
      </c>
      <c r="J349" s="76">
        <f t="shared" si="139"/>
        <v>986819</v>
      </c>
      <c r="K349" s="76">
        <f t="shared" si="139"/>
        <v>966232</v>
      </c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41"/>
    </row>
    <row r="350" spans="1:23" s="74" customFormat="1" ht="15">
      <c r="A350" s="22"/>
      <c r="B350" s="132" t="s">
        <v>25</v>
      </c>
      <c r="C350" s="133"/>
      <c r="D350" s="139"/>
      <c r="E350" s="151"/>
      <c r="F350" s="152"/>
      <c r="G350" s="139"/>
      <c r="H350" s="76">
        <v>983895</v>
      </c>
      <c r="I350" s="76">
        <v>253470</v>
      </c>
      <c r="J350" s="76">
        <v>258539</v>
      </c>
      <c r="K350" s="76">
        <v>223386</v>
      </c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41"/>
    </row>
    <row r="351" spans="1:23" s="74" customFormat="1" ht="15">
      <c r="A351" s="22"/>
      <c r="B351" s="132" t="s">
        <v>24</v>
      </c>
      <c r="C351" s="133"/>
      <c r="D351" s="139"/>
      <c r="E351" s="151"/>
      <c r="F351" s="152"/>
      <c r="G351" s="139"/>
      <c r="H351" s="76">
        <v>2885126</v>
      </c>
      <c r="I351" s="76">
        <v>714000</v>
      </c>
      <c r="J351" s="76">
        <v>728280</v>
      </c>
      <c r="K351" s="76">
        <v>742846</v>
      </c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41"/>
    </row>
    <row r="352" spans="1:23" s="74" customFormat="1" ht="15">
      <c r="A352" s="121" t="s">
        <v>4</v>
      </c>
      <c r="B352" s="122"/>
      <c r="C352" s="123"/>
      <c r="D352" s="140"/>
      <c r="E352" s="153"/>
      <c r="F352" s="154"/>
      <c r="G352" s="140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41"/>
    </row>
    <row r="353" spans="1:23" s="94" customFormat="1" ht="63" customHeight="1">
      <c r="A353" s="77">
        <v>3</v>
      </c>
      <c r="B353" s="77" t="s">
        <v>210</v>
      </c>
      <c r="C353" s="77" t="s">
        <v>168</v>
      </c>
      <c r="D353" s="138" t="s">
        <v>211</v>
      </c>
      <c r="E353" s="149" t="s">
        <v>212</v>
      </c>
      <c r="F353" s="150"/>
      <c r="G353" s="138" t="s">
        <v>213</v>
      </c>
      <c r="H353" s="92">
        <f>H354+H356</f>
        <v>702</v>
      </c>
      <c r="I353" s="92">
        <f t="shared" ref="I353:J353" si="140">I354+I356</f>
        <v>351</v>
      </c>
      <c r="J353" s="92">
        <f t="shared" si="140"/>
        <v>351</v>
      </c>
      <c r="K353" s="93"/>
      <c r="L353" s="92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12">
        <v>351</v>
      </c>
    </row>
    <row r="354" spans="1:23" s="94" customFormat="1" ht="15">
      <c r="A354" s="129" t="s">
        <v>12</v>
      </c>
      <c r="B354" s="130"/>
      <c r="C354" s="131"/>
      <c r="D354" s="139"/>
      <c r="E354" s="151"/>
      <c r="F354" s="152"/>
      <c r="G354" s="139"/>
      <c r="H354" s="92">
        <f>H355</f>
        <v>702</v>
      </c>
      <c r="I354" s="76">
        <f t="shared" ref="I354:J354" si="141">SUM(I355)</f>
        <v>351</v>
      </c>
      <c r="J354" s="76">
        <f t="shared" si="141"/>
        <v>351</v>
      </c>
      <c r="K354" s="76"/>
      <c r="L354" s="76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12"/>
    </row>
    <row r="355" spans="1:23" s="94" customFormat="1" ht="15">
      <c r="A355" s="82"/>
      <c r="B355" s="124" t="s">
        <v>25</v>
      </c>
      <c r="C355" s="125"/>
      <c r="D355" s="139"/>
      <c r="E355" s="151"/>
      <c r="F355" s="152"/>
      <c r="G355" s="139"/>
      <c r="H355" s="76">
        <f>SUM(I355:L355)</f>
        <v>702</v>
      </c>
      <c r="I355" s="76">
        <v>351</v>
      </c>
      <c r="J355" s="76">
        <v>351</v>
      </c>
      <c r="K355" s="76"/>
      <c r="L355" s="76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12"/>
    </row>
    <row r="356" spans="1:23" s="94" customFormat="1" ht="15">
      <c r="A356" s="121" t="s">
        <v>4</v>
      </c>
      <c r="B356" s="122"/>
      <c r="C356" s="123"/>
      <c r="D356" s="140"/>
      <c r="E356" s="153"/>
      <c r="F356" s="154"/>
      <c r="G356" s="140"/>
      <c r="H356" s="76"/>
      <c r="I356" s="76"/>
      <c r="J356" s="76"/>
      <c r="K356" s="76"/>
      <c r="L356" s="76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12"/>
    </row>
    <row r="357" spans="1:23" s="94" customFormat="1" ht="57" customHeight="1">
      <c r="A357" s="77">
        <v>4</v>
      </c>
      <c r="B357" s="77" t="s">
        <v>214</v>
      </c>
      <c r="C357" s="77" t="s">
        <v>168</v>
      </c>
      <c r="D357" s="138" t="s">
        <v>215</v>
      </c>
      <c r="E357" s="149" t="s">
        <v>216</v>
      </c>
      <c r="F357" s="150"/>
      <c r="G357" s="138" t="s">
        <v>213</v>
      </c>
      <c r="H357" s="92">
        <f>H358+H360</f>
        <v>36088</v>
      </c>
      <c r="I357" s="92">
        <f>I358+I360</f>
        <v>17901</v>
      </c>
      <c r="J357" s="92">
        <f t="shared" ref="J357:K357" si="142">J358+J360</f>
        <v>17901</v>
      </c>
      <c r="K357" s="92">
        <f t="shared" si="142"/>
        <v>286</v>
      </c>
      <c r="L357" s="92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12">
        <v>18187</v>
      </c>
    </row>
    <row r="358" spans="1:23" s="94" customFormat="1" ht="15">
      <c r="A358" s="129" t="s">
        <v>12</v>
      </c>
      <c r="B358" s="130"/>
      <c r="C358" s="131"/>
      <c r="D358" s="139"/>
      <c r="E358" s="151"/>
      <c r="F358" s="152"/>
      <c r="G358" s="139"/>
      <c r="H358" s="76">
        <f>H359</f>
        <v>36088</v>
      </c>
      <c r="I358" s="76">
        <f>SUM(I359)</f>
        <v>17901</v>
      </c>
      <c r="J358" s="76">
        <f t="shared" ref="J358:K358" si="143">SUM(J359)</f>
        <v>17901</v>
      </c>
      <c r="K358" s="76">
        <f t="shared" si="143"/>
        <v>286</v>
      </c>
      <c r="L358" s="76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12"/>
    </row>
    <row r="359" spans="1:23" s="94" customFormat="1" ht="15">
      <c r="A359" s="82"/>
      <c r="B359" s="124" t="s">
        <v>25</v>
      </c>
      <c r="C359" s="125"/>
      <c r="D359" s="139"/>
      <c r="E359" s="151"/>
      <c r="F359" s="152"/>
      <c r="G359" s="139"/>
      <c r="H359" s="76">
        <f>SUM(I359:L359)</f>
        <v>36088</v>
      </c>
      <c r="I359" s="76">
        <v>17901</v>
      </c>
      <c r="J359" s="76">
        <v>17901</v>
      </c>
      <c r="K359" s="76">
        <v>286</v>
      </c>
      <c r="L359" s="76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12"/>
    </row>
    <row r="360" spans="1:23" s="94" customFormat="1" ht="15">
      <c r="A360" s="121" t="s">
        <v>4</v>
      </c>
      <c r="B360" s="122"/>
      <c r="C360" s="123"/>
      <c r="D360" s="140"/>
      <c r="E360" s="153"/>
      <c r="F360" s="154"/>
      <c r="G360" s="140"/>
      <c r="H360" s="76"/>
      <c r="I360" s="76"/>
      <c r="J360" s="76"/>
      <c r="K360" s="76"/>
      <c r="L360" s="76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12"/>
    </row>
    <row r="361" spans="1:23" s="94" customFormat="1" ht="68.25" customHeight="1">
      <c r="A361" s="77">
        <v>5</v>
      </c>
      <c r="B361" s="77" t="s">
        <v>217</v>
      </c>
      <c r="C361" s="77" t="s">
        <v>168</v>
      </c>
      <c r="D361" s="138" t="s">
        <v>218</v>
      </c>
      <c r="E361" s="149" t="s">
        <v>216</v>
      </c>
      <c r="F361" s="150"/>
      <c r="G361" s="138" t="s">
        <v>213</v>
      </c>
      <c r="H361" s="92">
        <f>H362+H364</f>
        <v>13800</v>
      </c>
      <c r="I361" s="92">
        <f t="shared" ref="I361:K361" si="144">I362+I364</f>
        <v>4600</v>
      </c>
      <c r="J361" s="92">
        <f t="shared" si="144"/>
        <v>4600</v>
      </c>
      <c r="K361" s="92">
        <f t="shared" si="144"/>
        <v>4600</v>
      </c>
      <c r="L361" s="92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12">
        <v>9200</v>
      </c>
    </row>
    <row r="362" spans="1:23" s="94" customFormat="1" ht="15">
      <c r="A362" s="129" t="s">
        <v>12</v>
      </c>
      <c r="B362" s="130"/>
      <c r="C362" s="131"/>
      <c r="D362" s="139"/>
      <c r="E362" s="151"/>
      <c r="F362" s="152"/>
      <c r="G362" s="139"/>
      <c r="H362" s="76">
        <f>SUM(I362:L362)</f>
        <v>13800</v>
      </c>
      <c r="I362" s="76">
        <f t="shared" ref="I362:K362" si="145">SUM(I363)</f>
        <v>4600</v>
      </c>
      <c r="J362" s="76">
        <f t="shared" si="145"/>
        <v>4600</v>
      </c>
      <c r="K362" s="76">
        <f t="shared" si="145"/>
        <v>4600</v>
      </c>
      <c r="L362" s="76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12"/>
    </row>
    <row r="363" spans="1:23" s="94" customFormat="1" ht="15">
      <c r="A363" s="82"/>
      <c r="B363" s="124" t="s">
        <v>25</v>
      </c>
      <c r="C363" s="125"/>
      <c r="D363" s="139"/>
      <c r="E363" s="151"/>
      <c r="F363" s="152"/>
      <c r="G363" s="139"/>
      <c r="H363" s="76">
        <f>SUM(I363:L363)</f>
        <v>13800</v>
      </c>
      <c r="I363" s="76">
        <v>4600</v>
      </c>
      <c r="J363" s="76">
        <v>4600</v>
      </c>
      <c r="K363" s="76">
        <v>4600</v>
      </c>
      <c r="L363" s="76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12"/>
    </row>
    <row r="364" spans="1:23" s="94" customFormat="1" ht="15">
      <c r="A364" s="121" t="s">
        <v>4</v>
      </c>
      <c r="B364" s="122"/>
      <c r="C364" s="123"/>
      <c r="D364" s="140"/>
      <c r="E364" s="153"/>
      <c r="F364" s="154"/>
      <c r="G364" s="140"/>
      <c r="H364" s="76"/>
      <c r="I364" s="76"/>
      <c r="J364" s="76"/>
      <c r="K364" s="76"/>
      <c r="L364" s="76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12"/>
    </row>
    <row r="365" spans="1:23" s="94" customFormat="1" ht="68.25" customHeight="1">
      <c r="A365" s="77">
        <v>6</v>
      </c>
      <c r="B365" s="77" t="s">
        <v>219</v>
      </c>
      <c r="C365" s="77" t="s">
        <v>168</v>
      </c>
      <c r="D365" s="138" t="s">
        <v>220</v>
      </c>
      <c r="E365" s="149" t="s">
        <v>212</v>
      </c>
      <c r="F365" s="150"/>
      <c r="G365" s="138" t="s">
        <v>243</v>
      </c>
      <c r="H365" s="92">
        <f>H366+H368</f>
        <v>16374</v>
      </c>
      <c r="I365" s="92">
        <f t="shared" ref="I365:J365" si="146">I366+I368</f>
        <v>8112</v>
      </c>
      <c r="J365" s="92">
        <f t="shared" si="146"/>
        <v>8262</v>
      </c>
      <c r="K365" s="92"/>
      <c r="L365" s="92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12">
        <v>8262</v>
      </c>
    </row>
    <row r="366" spans="1:23" s="94" customFormat="1" ht="15">
      <c r="A366" s="129" t="s">
        <v>12</v>
      </c>
      <c r="B366" s="130"/>
      <c r="C366" s="131"/>
      <c r="D366" s="139"/>
      <c r="E366" s="151"/>
      <c r="F366" s="152"/>
      <c r="G366" s="139"/>
      <c r="H366" s="76">
        <f>SUM(I366:L366)</f>
        <v>16374</v>
      </c>
      <c r="I366" s="76">
        <f t="shared" ref="I366:J366" si="147">I367</f>
        <v>8112</v>
      </c>
      <c r="J366" s="76">
        <f t="shared" si="147"/>
        <v>8262</v>
      </c>
      <c r="K366" s="76"/>
      <c r="L366" s="76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12"/>
    </row>
    <row r="367" spans="1:23" s="94" customFormat="1" ht="15">
      <c r="A367" s="82"/>
      <c r="B367" s="124" t="s">
        <v>25</v>
      </c>
      <c r="C367" s="125"/>
      <c r="D367" s="139"/>
      <c r="E367" s="151"/>
      <c r="F367" s="152"/>
      <c r="G367" s="139"/>
      <c r="H367" s="76">
        <v>16374</v>
      </c>
      <c r="I367" s="76">
        <v>8112</v>
      </c>
      <c r="J367" s="76">
        <v>8262</v>
      </c>
      <c r="K367" s="76"/>
      <c r="L367" s="76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12"/>
    </row>
    <row r="368" spans="1:23" s="94" customFormat="1" ht="15">
      <c r="A368" s="121" t="s">
        <v>4</v>
      </c>
      <c r="B368" s="122"/>
      <c r="C368" s="123"/>
      <c r="D368" s="140"/>
      <c r="E368" s="153"/>
      <c r="F368" s="154"/>
      <c r="G368" s="140"/>
      <c r="H368" s="76"/>
      <c r="I368" s="76"/>
      <c r="J368" s="76"/>
      <c r="K368" s="76"/>
      <c r="L368" s="76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12"/>
    </row>
    <row r="369" spans="1:23" s="94" customFormat="1" ht="64.5" customHeight="1">
      <c r="A369" s="77">
        <v>7</v>
      </c>
      <c r="B369" s="77" t="s">
        <v>221</v>
      </c>
      <c r="C369" s="77" t="s">
        <v>168</v>
      </c>
      <c r="D369" s="138" t="s">
        <v>222</v>
      </c>
      <c r="E369" s="149" t="s">
        <v>216</v>
      </c>
      <c r="F369" s="150"/>
      <c r="G369" s="138" t="s">
        <v>223</v>
      </c>
      <c r="H369" s="92">
        <f>H370+H372</f>
        <v>148157</v>
      </c>
      <c r="I369" s="92">
        <f t="shared" ref="I369:K369" si="148">I370+I372</f>
        <v>47934</v>
      </c>
      <c r="J369" s="92">
        <f t="shared" si="148"/>
        <v>49371</v>
      </c>
      <c r="K369" s="92">
        <f t="shared" si="148"/>
        <v>50852</v>
      </c>
      <c r="L369" s="92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12">
        <v>100223</v>
      </c>
    </row>
    <row r="370" spans="1:23" s="94" customFormat="1" ht="15">
      <c r="A370" s="129" t="s">
        <v>12</v>
      </c>
      <c r="B370" s="130"/>
      <c r="C370" s="131"/>
      <c r="D370" s="139"/>
      <c r="E370" s="151"/>
      <c r="F370" s="152"/>
      <c r="G370" s="139"/>
      <c r="H370" s="76">
        <f>SUM(I370:L370)</f>
        <v>148157</v>
      </c>
      <c r="I370" s="76">
        <f t="shared" ref="I370:K370" si="149">I371</f>
        <v>47934</v>
      </c>
      <c r="J370" s="76">
        <f t="shared" si="149"/>
        <v>49371</v>
      </c>
      <c r="K370" s="76">
        <f t="shared" si="149"/>
        <v>50852</v>
      </c>
      <c r="L370" s="76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12"/>
    </row>
    <row r="371" spans="1:23" s="94" customFormat="1" ht="15">
      <c r="A371" s="82"/>
      <c r="B371" s="124" t="s">
        <v>25</v>
      </c>
      <c r="C371" s="125"/>
      <c r="D371" s="139"/>
      <c r="E371" s="151"/>
      <c r="F371" s="152"/>
      <c r="G371" s="139"/>
      <c r="H371" s="76">
        <f>SUM(I371:L371)</f>
        <v>148157</v>
      </c>
      <c r="I371" s="76">
        <v>47934</v>
      </c>
      <c r="J371" s="76">
        <v>49371</v>
      </c>
      <c r="K371" s="76">
        <v>50852</v>
      </c>
      <c r="L371" s="76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12"/>
    </row>
    <row r="372" spans="1:23" s="94" customFormat="1" ht="15">
      <c r="A372" s="121" t="s">
        <v>4</v>
      </c>
      <c r="B372" s="122"/>
      <c r="C372" s="123"/>
      <c r="D372" s="140"/>
      <c r="E372" s="153"/>
      <c r="F372" s="154"/>
      <c r="G372" s="140"/>
      <c r="H372" s="76"/>
      <c r="I372" s="76"/>
      <c r="J372" s="76"/>
      <c r="K372" s="76"/>
      <c r="L372" s="76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12"/>
    </row>
    <row r="373" spans="1:23" s="94" customFormat="1" ht="60">
      <c r="A373" s="77">
        <v>8</v>
      </c>
      <c r="B373" s="77" t="s">
        <v>224</v>
      </c>
      <c r="C373" s="77" t="s">
        <v>168</v>
      </c>
      <c r="D373" s="138" t="s">
        <v>225</v>
      </c>
      <c r="E373" s="149" t="s">
        <v>212</v>
      </c>
      <c r="F373" s="150"/>
      <c r="G373" s="138" t="s">
        <v>223</v>
      </c>
      <c r="H373" s="92">
        <f>H374+H376</f>
        <v>3000</v>
      </c>
      <c r="I373" s="92">
        <f t="shared" ref="I373:J373" si="150">I374+I376</f>
        <v>1500</v>
      </c>
      <c r="J373" s="92">
        <f t="shared" si="150"/>
        <v>1500</v>
      </c>
      <c r="K373" s="92"/>
      <c r="L373" s="92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12">
        <v>1500</v>
      </c>
    </row>
    <row r="374" spans="1:23" s="94" customFormat="1" ht="15">
      <c r="A374" s="129" t="s">
        <v>12</v>
      </c>
      <c r="B374" s="130"/>
      <c r="C374" s="131"/>
      <c r="D374" s="139"/>
      <c r="E374" s="151"/>
      <c r="F374" s="152"/>
      <c r="G374" s="139"/>
      <c r="H374" s="76">
        <f>SUM(I374:L374)</f>
        <v>3000</v>
      </c>
      <c r="I374" s="76">
        <f t="shared" ref="I374:J374" si="151">I375</f>
        <v>1500</v>
      </c>
      <c r="J374" s="76">
        <f t="shared" si="151"/>
        <v>1500</v>
      </c>
      <c r="K374" s="76"/>
      <c r="L374" s="76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12"/>
    </row>
    <row r="375" spans="1:23" s="94" customFormat="1" ht="15">
      <c r="A375" s="82"/>
      <c r="B375" s="124" t="s">
        <v>25</v>
      </c>
      <c r="C375" s="125"/>
      <c r="D375" s="139"/>
      <c r="E375" s="151"/>
      <c r="F375" s="152"/>
      <c r="G375" s="139"/>
      <c r="H375" s="76">
        <f>SUM(I375:L375)</f>
        <v>3000</v>
      </c>
      <c r="I375" s="76">
        <v>1500</v>
      </c>
      <c r="J375" s="76">
        <v>1500</v>
      </c>
      <c r="K375" s="76"/>
      <c r="L375" s="76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12"/>
    </row>
    <row r="376" spans="1:23" s="94" customFormat="1" ht="15">
      <c r="A376" s="121" t="s">
        <v>4</v>
      </c>
      <c r="B376" s="122"/>
      <c r="C376" s="123"/>
      <c r="D376" s="140"/>
      <c r="E376" s="153"/>
      <c r="F376" s="154"/>
      <c r="G376" s="140"/>
      <c r="H376" s="76"/>
      <c r="I376" s="76"/>
      <c r="J376" s="76"/>
      <c r="K376" s="76"/>
      <c r="L376" s="76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12"/>
    </row>
    <row r="377" spans="1:23" s="94" customFormat="1" ht="60">
      <c r="A377" s="77">
        <v>9</v>
      </c>
      <c r="B377" s="77" t="s">
        <v>226</v>
      </c>
      <c r="C377" s="77" t="s">
        <v>168</v>
      </c>
      <c r="D377" s="138" t="s">
        <v>227</v>
      </c>
      <c r="E377" s="149" t="s">
        <v>216</v>
      </c>
      <c r="F377" s="150"/>
      <c r="G377" s="138" t="s">
        <v>223</v>
      </c>
      <c r="H377" s="92">
        <f>H378+H380</f>
        <v>100304</v>
      </c>
      <c r="I377" s="92">
        <f t="shared" ref="I377:K377" si="152">I378+I380</f>
        <v>32450</v>
      </c>
      <c r="J377" s="92">
        <f t="shared" si="152"/>
        <v>33424</v>
      </c>
      <c r="K377" s="92">
        <f t="shared" si="152"/>
        <v>34430</v>
      </c>
      <c r="L377" s="92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12">
        <v>67854</v>
      </c>
    </row>
    <row r="378" spans="1:23" s="94" customFormat="1" ht="15">
      <c r="A378" s="129" t="s">
        <v>12</v>
      </c>
      <c r="B378" s="130"/>
      <c r="C378" s="131"/>
      <c r="D378" s="139"/>
      <c r="E378" s="151"/>
      <c r="F378" s="152"/>
      <c r="G378" s="139"/>
      <c r="H378" s="76">
        <f>SUM(I378:L378)</f>
        <v>100304</v>
      </c>
      <c r="I378" s="76">
        <f t="shared" ref="I378:K378" si="153">I379</f>
        <v>32450</v>
      </c>
      <c r="J378" s="76">
        <f t="shared" si="153"/>
        <v>33424</v>
      </c>
      <c r="K378" s="76">
        <f t="shared" si="153"/>
        <v>34430</v>
      </c>
      <c r="L378" s="76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12"/>
    </row>
    <row r="379" spans="1:23" s="94" customFormat="1" ht="15">
      <c r="A379" s="82"/>
      <c r="B379" s="124" t="s">
        <v>25</v>
      </c>
      <c r="C379" s="125"/>
      <c r="D379" s="139"/>
      <c r="E379" s="151"/>
      <c r="F379" s="152"/>
      <c r="G379" s="139"/>
      <c r="H379" s="76">
        <f>SUM(I379:L379)</f>
        <v>100304</v>
      </c>
      <c r="I379" s="76">
        <v>32450</v>
      </c>
      <c r="J379" s="76">
        <v>33424</v>
      </c>
      <c r="K379" s="76">
        <v>34430</v>
      </c>
      <c r="L379" s="76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12"/>
    </row>
    <row r="380" spans="1:23" s="94" customFormat="1" ht="15">
      <c r="A380" s="121" t="s">
        <v>4</v>
      </c>
      <c r="B380" s="122"/>
      <c r="C380" s="123"/>
      <c r="D380" s="140"/>
      <c r="E380" s="153"/>
      <c r="F380" s="154"/>
      <c r="G380" s="140"/>
      <c r="H380" s="76"/>
      <c r="I380" s="76"/>
      <c r="J380" s="76"/>
      <c r="K380" s="76"/>
      <c r="L380" s="76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12"/>
    </row>
    <row r="381" spans="1:23" s="94" customFormat="1" ht="60">
      <c r="A381" s="77">
        <v>10</v>
      </c>
      <c r="B381" s="77" t="s">
        <v>228</v>
      </c>
      <c r="C381" s="77" t="s">
        <v>168</v>
      </c>
      <c r="D381" s="138" t="s">
        <v>229</v>
      </c>
      <c r="E381" s="149" t="s">
        <v>230</v>
      </c>
      <c r="F381" s="150"/>
      <c r="G381" s="138" t="s">
        <v>223</v>
      </c>
      <c r="H381" s="92">
        <f>H382+H384</f>
        <v>39744</v>
      </c>
      <c r="I381" s="92">
        <f t="shared" ref="I381:L381" si="154">I382+I384</f>
        <v>9500</v>
      </c>
      <c r="J381" s="92">
        <f t="shared" si="154"/>
        <v>9785</v>
      </c>
      <c r="K381" s="92">
        <f t="shared" si="154"/>
        <v>10078</v>
      </c>
      <c r="L381" s="92">
        <f t="shared" si="154"/>
        <v>10381</v>
      </c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12">
        <v>30244</v>
      </c>
    </row>
    <row r="382" spans="1:23" s="94" customFormat="1" ht="15">
      <c r="A382" s="129" t="s">
        <v>12</v>
      </c>
      <c r="B382" s="130"/>
      <c r="C382" s="131"/>
      <c r="D382" s="139"/>
      <c r="E382" s="151"/>
      <c r="F382" s="152"/>
      <c r="G382" s="139"/>
      <c r="H382" s="76">
        <f>SUM(I382:L382)</f>
        <v>39744</v>
      </c>
      <c r="I382" s="76">
        <f t="shared" ref="I382:L382" si="155">I383</f>
        <v>9500</v>
      </c>
      <c r="J382" s="76">
        <f t="shared" si="155"/>
        <v>9785</v>
      </c>
      <c r="K382" s="76">
        <f t="shared" si="155"/>
        <v>10078</v>
      </c>
      <c r="L382" s="76">
        <f t="shared" si="155"/>
        <v>10381</v>
      </c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12"/>
    </row>
    <row r="383" spans="1:23" s="94" customFormat="1" ht="15">
      <c r="A383" s="82"/>
      <c r="B383" s="124" t="s">
        <v>25</v>
      </c>
      <c r="C383" s="125"/>
      <c r="D383" s="139"/>
      <c r="E383" s="151"/>
      <c r="F383" s="152"/>
      <c r="G383" s="139"/>
      <c r="H383" s="76">
        <f>SUM(I383:L383)</f>
        <v>39744</v>
      </c>
      <c r="I383" s="76">
        <v>9500</v>
      </c>
      <c r="J383" s="76">
        <v>9785</v>
      </c>
      <c r="K383" s="76">
        <v>10078</v>
      </c>
      <c r="L383" s="76">
        <v>10381</v>
      </c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12"/>
    </row>
    <row r="384" spans="1:23" s="94" customFormat="1" ht="15.75" customHeight="1">
      <c r="A384" s="121" t="s">
        <v>4</v>
      </c>
      <c r="B384" s="122"/>
      <c r="C384" s="123"/>
      <c r="D384" s="140"/>
      <c r="E384" s="153"/>
      <c r="F384" s="154"/>
      <c r="G384" s="140"/>
      <c r="H384" s="76"/>
      <c r="I384" s="76"/>
      <c r="J384" s="76"/>
      <c r="K384" s="76"/>
      <c r="L384" s="76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12"/>
    </row>
    <row r="385" spans="1:23" s="94" customFormat="1" ht="64.5" customHeight="1">
      <c r="A385" s="77">
        <v>11</v>
      </c>
      <c r="B385" s="77" t="s">
        <v>231</v>
      </c>
      <c r="C385" s="77" t="s">
        <v>168</v>
      </c>
      <c r="D385" s="138" t="s">
        <v>232</v>
      </c>
      <c r="E385" s="149" t="s">
        <v>212</v>
      </c>
      <c r="F385" s="150"/>
      <c r="G385" s="138" t="s">
        <v>223</v>
      </c>
      <c r="H385" s="92">
        <f>H386+H388</f>
        <v>720</v>
      </c>
      <c r="I385" s="92">
        <f t="shared" ref="I385:J385" si="156">I386+I388</f>
        <v>360</v>
      </c>
      <c r="J385" s="92">
        <f t="shared" si="156"/>
        <v>360</v>
      </c>
      <c r="K385" s="92"/>
      <c r="L385" s="92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12">
        <v>360</v>
      </c>
    </row>
    <row r="386" spans="1:23" s="94" customFormat="1" ht="15">
      <c r="A386" s="129" t="s">
        <v>12</v>
      </c>
      <c r="B386" s="130"/>
      <c r="C386" s="131"/>
      <c r="D386" s="139"/>
      <c r="E386" s="151"/>
      <c r="F386" s="152"/>
      <c r="G386" s="139"/>
      <c r="H386" s="76">
        <f>SUM(I386:L386)</f>
        <v>720</v>
      </c>
      <c r="I386" s="76">
        <f t="shared" ref="I386:J386" si="157">I387</f>
        <v>360</v>
      </c>
      <c r="J386" s="76">
        <f t="shared" si="157"/>
        <v>360</v>
      </c>
      <c r="K386" s="76"/>
      <c r="L386" s="76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12"/>
    </row>
    <row r="387" spans="1:23" s="94" customFormat="1" ht="15">
      <c r="A387" s="82"/>
      <c r="B387" s="124" t="s">
        <v>25</v>
      </c>
      <c r="C387" s="125"/>
      <c r="D387" s="139"/>
      <c r="E387" s="151"/>
      <c r="F387" s="152"/>
      <c r="G387" s="139"/>
      <c r="H387" s="76">
        <f>SUM(I387:L387)</f>
        <v>720</v>
      </c>
      <c r="I387" s="76">
        <v>360</v>
      </c>
      <c r="J387" s="76">
        <v>360</v>
      </c>
      <c r="K387" s="76"/>
      <c r="L387" s="76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12"/>
    </row>
    <row r="388" spans="1:23" s="94" customFormat="1" ht="15">
      <c r="A388" s="121" t="s">
        <v>4</v>
      </c>
      <c r="B388" s="122"/>
      <c r="C388" s="123"/>
      <c r="D388" s="140"/>
      <c r="E388" s="153"/>
      <c r="F388" s="154"/>
      <c r="G388" s="140"/>
      <c r="H388" s="76"/>
      <c r="I388" s="76"/>
      <c r="J388" s="76"/>
      <c r="K388" s="76"/>
      <c r="L388" s="76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12"/>
    </row>
    <row r="389" spans="1:23" s="94" customFormat="1" ht="60">
      <c r="A389" s="77">
        <v>12</v>
      </c>
      <c r="B389" s="77" t="s">
        <v>233</v>
      </c>
      <c r="C389" s="77" t="s">
        <v>168</v>
      </c>
      <c r="D389" s="138" t="s">
        <v>234</v>
      </c>
      <c r="E389" s="149" t="s">
        <v>216</v>
      </c>
      <c r="F389" s="150"/>
      <c r="G389" s="138" t="s">
        <v>235</v>
      </c>
      <c r="H389" s="92">
        <f>H390+H392</f>
        <v>319872</v>
      </c>
      <c r="I389" s="92">
        <f t="shared" ref="I389:K389" si="158">I390+I392</f>
        <v>111022</v>
      </c>
      <c r="J389" s="92">
        <f t="shared" si="158"/>
        <v>114390</v>
      </c>
      <c r="K389" s="92">
        <f t="shared" si="158"/>
        <v>94460</v>
      </c>
      <c r="L389" s="92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12">
        <v>208850</v>
      </c>
    </row>
    <row r="390" spans="1:23" s="94" customFormat="1" ht="15">
      <c r="A390" s="129" t="s">
        <v>12</v>
      </c>
      <c r="B390" s="130"/>
      <c r="C390" s="131"/>
      <c r="D390" s="139"/>
      <c r="E390" s="151"/>
      <c r="F390" s="152"/>
      <c r="G390" s="139"/>
      <c r="H390" s="76">
        <f>SUM(I390:L390)</f>
        <v>319872</v>
      </c>
      <c r="I390" s="76">
        <f t="shared" ref="I390:K390" si="159">I391</f>
        <v>111022</v>
      </c>
      <c r="J390" s="76">
        <f t="shared" si="159"/>
        <v>114390</v>
      </c>
      <c r="K390" s="76">
        <f t="shared" si="159"/>
        <v>94460</v>
      </c>
      <c r="L390" s="76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12"/>
    </row>
    <row r="391" spans="1:23" s="94" customFormat="1" ht="15">
      <c r="A391" s="82"/>
      <c r="B391" s="124" t="s">
        <v>25</v>
      </c>
      <c r="C391" s="125"/>
      <c r="D391" s="139"/>
      <c r="E391" s="151"/>
      <c r="F391" s="152"/>
      <c r="G391" s="139"/>
      <c r="H391" s="76">
        <f>SUM(I391:L391)</f>
        <v>319872</v>
      </c>
      <c r="I391" s="76">
        <v>111022</v>
      </c>
      <c r="J391" s="76">
        <v>114390</v>
      </c>
      <c r="K391" s="76">
        <v>94460</v>
      </c>
      <c r="L391" s="76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12"/>
    </row>
    <row r="392" spans="1:23" s="94" customFormat="1" ht="15">
      <c r="A392" s="121" t="s">
        <v>4</v>
      </c>
      <c r="B392" s="122"/>
      <c r="C392" s="123"/>
      <c r="D392" s="140"/>
      <c r="E392" s="153"/>
      <c r="F392" s="154"/>
      <c r="G392" s="140"/>
      <c r="H392" s="76"/>
      <c r="I392" s="76"/>
      <c r="J392" s="76"/>
      <c r="K392" s="76"/>
      <c r="L392" s="76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12"/>
    </row>
    <row r="393" spans="1:23" s="94" customFormat="1" ht="45" customHeight="1">
      <c r="A393" s="77">
        <v>13</v>
      </c>
      <c r="B393" s="77" t="s">
        <v>236</v>
      </c>
      <c r="C393" s="77" t="s">
        <v>168</v>
      </c>
      <c r="D393" s="138" t="s">
        <v>237</v>
      </c>
      <c r="E393" s="149" t="s">
        <v>216</v>
      </c>
      <c r="F393" s="150"/>
      <c r="G393" s="138" t="s">
        <v>238</v>
      </c>
      <c r="H393" s="92">
        <f>H394+H396</f>
        <v>408241</v>
      </c>
      <c r="I393" s="92">
        <f t="shared" ref="I393:K393" si="160">I394+I396</f>
        <v>132080</v>
      </c>
      <c r="J393" s="92">
        <f t="shared" si="160"/>
        <v>136042</v>
      </c>
      <c r="K393" s="92">
        <f t="shared" si="160"/>
        <v>140119</v>
      </c>
      <c r="L393" s="92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12">
        <v>276161</v>
      </c>
    </row>
    <row r="394" spans="1:23" s="94" customFormat="1" ht="15">
      <c r="A394" s="129" t="s">
        <v>12</v>
      </c>
      <c r="B394" s="130"/>
      <c r="C394" s="131"/>
      <c r="D394" s="139"/>
      <c r="E394" s="151"/>
      <c r="F394" s="152"/>
      <c r="G394" s="139"/>
      <c r="H394" s="76">
        <f>SUM(I394:L394)</f>
        <v>408241</v>
      </c>
      <c r="I394" s="76">
        <f t="shared" ref="I394:K394" si="161">I395</f>
        <v>132080</v>
      </c>
      <c r="J394" s="76">
        <f t="shared" si="161"/>
        <v>136042</v>
      </c>
      <c r="K394" s="76">
        <f t="shared" si="161"/>
        <v>140119</v>
      </c>
      <c r="L394" s="76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12"/>
    </row>
    <row r="395" spans="1:23" s="94" customFormat="1" ht="15">
      <c r="A395" s="82"/>
      <c r="B395" s="124" t="s">
        <v>25</v>
      </c>
      <c r="C395" s="125"/>
      <c r="D395" s="139"/>
      <c r="E395" s="151"/>
      <c r="F395" s="152"/>
      <c r="G395" s="139"/>
      <c r="H395" s="76">
        <f>SUM(I395:L395)</f>
        <v>408241</v>
      </c>
      <c r="I395" s="76">
        <v>132080</v>
      </c>
      <c r="J395" s="76">
        <v>136042</v>
      </c>
      <c r="K395" s="76">
        <v>140119</v>
      </c>
      <c r="L395" s="76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12"/>
    </row>
    <row r="396" spans="1:23" s="94" customFormat="1" ht="15">
      <c r="A396" s="121" t="s">
        <v>4</v>
      </c>
      <c r="B396" s="122"/>
      <c r="C396" s="123"/>
      <c r="D396" s="140"/>
      <c r="E396" s="153"/>
      <c r="F396" s="154"/>
      <c r="G396" s="140"/>
      <c r="H396" s="76"/>
      <c r="I396" s="76"/>
      <c r="J396" s="76"/>
      <c r="K396" s="76"/>
      <c r="L396" s="76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12"/>
    </row>
    <row r="397" spans="1:23" s="94" customFormat="1" ht="75">
      <c r="A397" s="77">
        <v>14</v>
      </c>
      <c r="B397" s="77" t="s">
        <v>239</v>
      </c>
      <c r="C397" s="77" t="s">
        <v>168</v>
      </c>
      <c r="D397" s="138" t="s">
        <v>240</v>
      </c>
      <c r="E397" s="149" t="s">
        <v>216</v>
      </c>
      <c r="F397" s="150"/>
      <c r="G397" s="138" t="s">
        <v>238</v>
      </c>
      <c r="H397" s="92">
        <f>H398+H400</f>
        <v>285599</v>
      </c>
      <c r="I397" s="92">
        <f t="shared" ref="I397:K397" si="162">I398+I400</f>
        <v>92400</v>
      </c>
      <c r="J397" s="92">
        <f t="shared" si="162"/>
        <v>95172</v>
      </c>
      <c r="K397" s="92">
        <f t="shared" si="162"/>
        <v>98027</v>
      </c>
      <c r="L397" s="92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12">
        <v>193199</v>
      </c>
    </row>
    <row r="398" spans="1:23" s="94" customFormat="1" ht="15">
      <c r="A398" s="129" t="s">
        <v>12</v>
      </c>
      <c r="B398" s="130"/>
      <c r="C398" s="131"/>
      <c r="D398" s="139"/>
      <c r="E398" s="151"/>
      <c r="F398" s="152"/>
      <c r="G398" s="139"/>
      <c r="H398" s="76">
        <f>SUM(I398:L398)</f>
        <v>285599</v>
      </c>
      <c r="I398" s="76">
        <f t="shared" ref="I398:K398" si="163">I399</f>
        <v>92400</v>
      </c>
      <c r="J398" s="76">
        <f t="shared" si="163"/>
        <v>95172</v>
      </c>
      <c r="K398" s="76">
        <f t="shared" si="163"/>
        <v>98027</v>
      </c>
      <c r="L398" s="76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12"/>
    </row>
    <row r="399" spans="1:23" s="94" customFormat="1" ht="15">
      <c r="A399" s="82"/>
      <c r="B399" s="124" t="s">
        <v>25</v>
      </c>
      <c r="C399" s="125"/>
      <c r="D399" s="139"/>
      <c r="E399" s="151"/>
      <c r="F399" s="152"/>
      <c r="G399" s="139"/>
      <c r="H399" s="76">
        <f>SUM(I399:L399)</f>
        <v>285599</v>
      </c>
      <c r="I399" s="76">
        <v>92400</v>
      </c>
      <c r="J399" s="76">
        <v>95172</v>
      </c>
      <c r="K399" s="76">
        <v>98027</v>
      </c>
      <c r="L399" s="76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12"/>
    </row>
    <row r="400" spans="1:23" s="94" customFormat="1" ht="15">
      <c r="A400" s="121" t="s">
        <v>4</v>
      </c>
      <c r="B400" s="122"/>
      <c r="C400" s="123"/>
      <c r="D400" s="140"/>
      <c r="E400" s="153"/>
      <c r="F400" s="154"/>
      <c r="G400" s="140"/>
      <c r="H400" s="76"/>
      <c r="I400" s="76"/>
      <c r="J400" s="76"/>
      <c r="K400" s="76"/>
      <c r="L400" s="76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12"/>
    </row>
    <row r="401" spans="1:23" s="94" customFormat="1" ht="45" customHeight="1">
      <c r="A401" s="77">
        <v>15</v>
      </c>
      <c r="B401" s="77" t="s">
        <v>241</v>
      </c>
      <c r="C401" s="77" t="s">
        <v>168</v>
      </c>
      <c r="D401" s="138" t="s">
        <v>242</v>
      </c>
      <c r="E401" s="149" t="s">
        <v>212</v>
      </c>
      <c r="F401" s="150"/>
      <c r="G401" s="138" t="s">
        <v>238</v>
      </c>
      <c r="H401" s="92">
        <f>H402+H404</f>
        <v>15706</v>
      </c>
      <c r="I401" s="92">
        <f t="shared" ref="I401:J401" si="164">I402+I404</f>
        <v>6746</v>
      </c>
      <c r="J401" s="92">
        <f t="shared" si="164"/>
        <v>8960</v>
      </c>
      <c r="K401" s="92"/>
      <c r="L401" s="92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12">
        <v>8960</v>
      </c>
    </row>
    <row r="402" spans="1:23" s="94" customFormat="1" ht="15">
      <c r="A402" s="129" t="s">
        <v>12</v>
      </c>
      <c r="B402" s="130"/>
      <c r="C402" s="131"/>
      <c r="D402" s="139"/>
      <c r="E402" s="151"/>
      <c r="F402" s="152"/>
      <c r="G402" s="139"/>
      <c r="H402" s="76">
        <f>SUM(I402:L402)</f>
        <v>15706</v>
      </c>
      <c r="I402" s="76">
        <f t="shared" ref="I402:J402" si="165">I403</f>
        <v>6746</v>
      </c>
      <c r="J402" s="76">
        <f t="shared" si="165"/>
        <v>8960</v>
      </c>
      <c r="K402" s="76"/>
      <c r="L402" s="76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12"/>
    </row>
    <row r="403" spans="1:23" s="94" customFormat="1" ht="15">
      <c r="A403" s="82"/>
      <c r="B403" s="124" t="s">
        <v>25</v>
      </c>
      <c r="C403" s="125"/>
      <c r="D403" s="139"/>
      <c r="E403" s="151"/>
      <c r="F403" s="152"/>
      <c r="G403" s="139"/>
      <c r="H403" s="76">
        <f>SUM(I403:L403)</f>
        <v>15706</v>
      </c>
      <c r="I403" s="76">
        <v>6746</v>
      </c>
      <c r="J403" s="76">
        <v>8960</v>
      </c>
      <c r="K403" s="76"/>
      <c r="L403" s="76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12"/>
    </row>
    <row r="404" spans="1:23" s="94" customFormat="1" ht="15">
      <c r="A404" s="121" t="s">
        <v>4</v>
      </c>
      <c r="B404" s="122"/>
      <c r="C404" s="123"/>
      <c r="D404" s="140"/>
      <c r="E404" s="153"/>
      <c r="F404" s="154"/>
      <c r="G404" s="140"/>
      <c r="H404" s="76"/>
      <c r="I404" s="76"/>
      <c r="J404" s="76"/>
      <c r="K404" s="76"/>
      <c r="L404" s="76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12"/>
    </row>
    <row r="405" spans="1:23" s="42" customFormat="1" ht="15">
      <c r="A405" s="40"/>
      <c r="B405" s="43"/>
      <c r="C405" s="43"/>
      <c r="D405" s="40"/>
      <c r="E405" s="177"/>
      <c r="F405" s="178"/>
      <c r="G405" s="65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86"/>
    </row>
    <row r="406" spans="1:23" s="56" customFormat="1" ht="15">
      <c r="A406" s="182" t="s">
        <v>9</v>
      </c>
      <c r="B406" s="183"/>
      <c r="C406" s="183"/>
      <c r="D406" s="183"/>
      <c r="E406" s="183"/>
      <c r="F406" s="183"/>
      <c r="G406" s="184"/>
      <c r="H406" s="55">
        <f t="shared" ref="H406:V406" si="166">H407</f>
        <v>102487354</v>
      </c>
      <c r="I406" s="55">
        <f t="shared" si="166"/>
        <v>10535549</v>
      </c>
      <c r="J406" s="55">
        <f t="shared" si="166"/>
        <v>12109790</v>
      </c>
      <c r="K406" s="55">
        <f t="shared" si="166"/>
        <v>10276839</v>
      </c>
      <c r="L406" s="55">
        <f t="shared" si="166"/>
        <v>9028007</v>
      </c>
      <c r="M406" s="55">
        <f t="shared" si="166"/>
        <v>7561980</v>
      </c>
      <c r="N406" s="55">
        <f t="shared" si="166"/>
        <v>4960034</v>
      </c>
      <c r="O406" s="55">
        <f t="shared" si="166"/>
        <v>4956214</v>
      </c>
      <c r="P406" s="55">
        <f t="shared" si="166"/>
        <v>4519898</v>
      </c>
      <c r="Q406" s="55">
        <f t="shared" si="166"/>
        <v>4305543</v>
      </c>
      <c r="R406" s="55">
        <f t="shared" si="166"/>
        <v>4089403</v>
      </c>
      <c r="S406" s="55">
        <f t="shared" si="166"/>
        <v>3355668</v>
      </c>
      <c r="T406" s="55">
        <f t="shared" si="166"/>
        <v>141950</v>
      </c>
      <c r="U406" s="55">
        <f t="shared" si="166"/>
        <v>0</v>
      </c>
      <c r="V406" s="55">
        <f t="shared" si="166"/>
        <v>0</v>
      </c>
      <c r="W406" s="96">
        <f>SUM(W407)</f>
        <v>0</v>
      </c>
    </row>
    <row r="407" spans="1:23" s="56" customFormat="1" ht="15">
      <c r="A407" s="185" t="s">
        <v>3</v>
      </c>
      <c r="B407" s="186"/>
      <c r="C407" s="187"/>
      <c r="D407" s="54"/>
      <c r="E407" s="188"/>
      <c r="F407" s="189"/>
      <c r="G407" s="64"/>
      <c r="H407" s="55">
        <f t="shared" ref="H407" si="167">SUM(H409,H412,H415,H418,H421,H424)</f>
        <v>102487354</v>
      </c>
      <c r="I407" s="55">
        <f t="shared" ref="I407:V407" si="168">SUM(I409,I412,I415,I418,I421,I424)</f>
        <v>10535549</v>
      </c>
      <c r="J407" s="55">
        <f t="shared" si="168"/>
        <v>12109790</v>
      </c>
      <c r="K407" s="55">
        <f t="shared" si="168"/>
        <v>10276839</v>
      </c>
      <c r="L407" s="55">
        <f t="shared" si="168"/>
        <v>9028007</v>
      </c>
      <c r="M407" s="55">
        <f t="shared" si="168"/>
        <v>7561980</v>
      </c>
      <c r="N407" s="55">
        <f t="shared" si="168"/>
        <v>4960034</v>
      </c>
      <c r="O407" s="55">
        <f t="shared" si="168"/>
        <v>4956214</v>
      </c>
      <c r="P407" s="55">
        <f t="shared" si="168"/>
        <v>4519898</v>
      </c>
      <c r="Q407" s="55">
        <f t="shared" si="168"/>
        <v>4305543</v>
      </c>
      <c r="R407" s="55">
        <f t="shared" si="168"/>
        <v>4089403</v>
      </c>
      <c r="S407" s="55">
        <f t="shared" si="168"/>
        <v>3355668</v>
      </c>
      <c r="T407" s="55">
        <f t="shared" si="168"/>
        <v>141950</v>
      </c>
      <c r="U407" s="55">
        <f t="shared" si="168"/>
        <v>0</v>
      </c>
      <c r="V407" s="55">
        <f t="shared" si="168"/>
        <v>0</v>
      </c>
      <c r="W407" s="70">
        <v>0</v>
      </c>
    </row>
    <row r="408" spans="1:23" s="42" customFormat="1" ht="183.75" customHeight="1">
      <c r="A408" s="45">
        <v>1</v>
      </c>
      <c r="B408" s="46" t="s">
        <v>91</v>
      </c>
      <c r="C408" s="46" t="s">
        <v>156</v>
      </c>
      <c r="D408" s="113" t="s">
        <v>19</v>
      </c>
      <c r="E408" s="115" t="s">
        <v>31</v>
      </c>
      <c r="F408" s="116"/>
      <c r="G408" s="113" t="s">
        <v>144</v>
      </c>
      <c r="H408" s="47">
        <v>36773446</v>
      </c>
      <c r="I408" s="47">
        <f t="shared" ref="I408:S409" si="169">SUM(I409)</f>
        <v>3551030</v>
      </c>
      <c r="J408" s="47">
        <f t="shared" si="169"/>
        <v>3155672</v>
      </c>
      <c r="K408" s="47">
        <f t="shared" si="169"/>
        <v>3040185</v>
      </c>
      <c r="L408" s="47">
        <f t="shared" si="169"/>
        <v>2924847</v>
      </c>
      <c r="M408" s="47">
        <f t="shared" si="169"/>
        <v>2578840</v>
      </c>
      <c r="N408" s="47">
        <f t="shared" si="169"/>
        <v>2703629</v>
      </c>
      <c r="O408" s="47">
        <f t="shared" si="169"/>
        <v>2799640</v>
      </c>
      <c r="P408" s="47">
        <f t="shared" si="169"/>
        <v>2463154</v>
      </c>
      <c r="Q408" s="47">
        <f t="shared" si="169"/>
        <v>2347832</v>
      </c>
      <c r="R408" s="47">
        <f t="shared" si="169"/>
        <v>2232320</v>
      </c>
      <c r="S408" s="47">
        <f t="shared" si="169"/>
        <v>1598416</v>
      </c>
      <c r="T408" s="47"/>
      <c r="U408" s="47"/>
      <c r="V408" s="47"/>
      <c r="W408" s="47">
        <v>0</v>
      </c>
    </row>
    <row r="409" spans="1:23" ht="15">
      <c r="A409" s="129" t="s">
        <v>12</v>
      </c>
      <c r="B409" s="130"/>
      <c r="C409" s="131"/>
      <c r="D409" s="114"/>
      <c r="E409" s="117"/>
      <c r="F409" s="118"/>
      <c r="G409" s="114"/>
      <c r="H409" s="10">
        <v>36773446</v>
      </c>
      <c r="I409" s="10">
        <f t="shared" si="169"/>
        <v>3551030</v>
      </c>
      <c r="J409" s="10">
        <f t="shared" si="169"/>
        <v>3155672</v>
      </c>
      <c r="K409" s="10">
        <f t="shared" si="169"/>
        <v>3040185</v>
      </c>
      <c r="L409" s="10">
        <f t="shared" si="169"/>
        <v>2924847</v>
      </c>
      <c r="M409" s="10">
        <f t="shared" si="169"/>
        <v>2578840</v>
      </c>
      <c r="N409" s="10">
        <f t="shared" si="169"/>
        <v>2703629</v>
      </c>
      <c r="O409" s="10">
        <f t="shared" si="169"/>
        <v>2799640</v>
      </c>
      <c r="P409" s="10">
        <f t="shared" si="169"/>
        <v>2463154</v>
      </c>
      <c r="Q409" s="10">
        <f t="shared" si="169"/>
        <v>2347832</v>
      </c>
      <c r="R409" s="10">
        <f t="shared" si="169"/>
        <v>2232320</v>
      </c>
      <c r="S409" s="10">
        <f t="shared" si="169"/>
        <v>1598416</v>
      </c>
      <c r="T409" s="10"/>
      <c r="U409" s="10"/>
      <c r="V409" s="10"/>
      <c r="W409" s="12"/>
    </row>
    <row r="410" spans="1:23" ht="15">
      <c r="A410" s="22"/>
      <c r="B410" s="132" t="s">
        <v>25</v>
      </c>
      <c r="C410" s="133"/>
      <c r="D410" s="126"/>
      <c r="E410" s="127"/>
      <c r="F410" s="128"/>
      <c r="G410" s="126"/>
      <c r="H410" s="10">
        <v>36773446</v>
      </c>
      <c r="I410" s="10">
        <v>3551030</v>
      </c>
      <c r="J410" s="10">
        <v>3155672</v>
      </c>
      <c r="K410" s="10">
        <v>3040185</v>
      </c>
      <c r="L410" s="10">
        <v>2924847</v>
      </c>
      <c r="M410" s="10">
        <v>2578840</v>
      </c>
      <c r="N410" s="10">
        <v>2703629</v>
      </c>
      <c r="O410" s="10">
        <v>2799640</v>
      </c>
      <c r="P410" s="10">
        <v>2463154</v>
      </c>
      <c r="Q410" s="10">
        <v>2347832</v>
      </c>
      <c r="R410" s="10">
        <v>2232320</v>
      </c>
      <c r="S410" s="10">
        <v>1598416</v>
      </c>
      <c r="T410" s="10"/>
      <c r="U410" s="10"/>
      <c r="V410" s="10"/>
      <c r="W410" s="12"/>
    </row>
    <row r="411" spans="1:23" ht="168" customHeight="1">
      <c r="A411" s="13">
        <v>2</v>
      </c>
      <c r="B411" s="21" t="s">
        <v>92</v>
      </c>
      <c r="C411" s="21" t="s">
        <v>93</v>
      </c>
      <c r="D411" s="113" t="s">
        <v>16</v>
      </c>
      <c r="E411" s="115" t="s">
        <v>27</v>
      </c>
      <c r="F411" s="116"/>
      <c r="G411" s="113" t="s">
        <v>144</v>
      </c>
      <c r="H411" s="14">
        <v>9755170</v>
      </c>
      <c r="I411" s="14">
        <f t="shared" ref="I411:K411" si="170">SUM(I412)</f>
        <v>1773001</v>
      </c>
      <c r="J411" s="14">
        <f t="shared" si="170"/>
        <v>1676125</v>
      </c>
      <c r="K411" s="14">
        <f t="shared" si="170"/>
        <v>405907</v>
      </c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78">
        <v>0</v>
      </c>
    </row>
    <row r="412" spans="1:23" ht="15">
      <c r="A412" s="129" t="s">
        <v>12</v>
      </c>
      <c r="B412" s="130"/>
      <c r="C412" s="131"/>
      <c r="D412" s="114"/>
      <c r="E412" s="117"/>
      <c r="F412" s="118"/>
      <c r="G412" s="114"/>
      <c r="H412" s="10">
        <v>9755170</v>
      </c>
      <c r="I412" s="10">
        <f>SUM(I413:I413)</f>
        <v>1773001</v>
      </c>
      <c r="J412" s="10">
        <f>SUM(J413:J413)</f>
        <v>1676125</v>
      </c>
      <c r="K412" s="10">
        <f>SUM(K413:K413)</f>
        <v>405907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2"/>
    </row>
    <row r="413" spans="1:23" ht="15">
      <c r="A413" s="22"/>
      <c r="B413" s="132" t="s">
        <v>25</v>
      </c>
      <c r="C413" s="133"/>
      <c r="D413" s="126"/>
      <c r="E413" s="127"/>
      <c r="F413" s="128"/>
      <c r="G413" s="126"/>
      <c r="H413" s="10">
        <v>9755170</v>
      </c>
      <c r="I413" s="10">
        <v>1773001</v>
      </c>
      <c r="J413" s="10">
        <v>1676125</v>
      </c>
      <c r="K413" s="10">
        <v>405907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2"/>
    </row>
    <row r="414" spans="1:23" ht="150" customHeight="1">
      <c r="A414" s="13">
        <v>3</v>
      </c>
      <c r="B414" s="13" t="s">
        <v>95</v>
      </c>
      <c r="C414" s="13" t="s">
        <v>94</v>
      </c>
      <c r="D414" s="190" t="s">
        <v>17</v>
      </c>
      <c r="E414" s="115" t="s">
        <v>30</v>
      </c>
      <c r="F414" s="116"/>
      <c r="G414" s="113" t="s">
        <v>144</v>
      </c>
      <c r="H414" s="14">
        <v>35924535</v>
      </c>
      <c r="I414" s="14">
        <f t="shared" ref="I414:T414" si="171">SUM(I415)</f>
        <v>2758543</v>
      </c>
      <c r="J414" s="14">
        <f t="shared" si="171"/>
        <v>2655727</v>
      </c>
      <c r="K414" s="14">
        <f t="shared" si="171"/>
        <v>2555896</v>
      </c>
      <c r="L414" s="14">
        <f t="shared" si="171"/>
        <v>2456066</v>
      </c>
      <c r="M414" s="14">
        <f t="shared" si="171"/>
        <v>2358127</v>
      </c>
      <c r="N414" s="14">
        <f t="shared" si="171"/>
        <v>2256405</v>
      </c>
      <c r="O414" s="14">
        <f t="shared" si="171"/>
        <v>2156574</v>
      </c>
      <c r="P414" s="14">
        <f t="shared" si="171"/>
        <v>2056744</v>
      </c>
      <c r="Q414" s="14">
        <f t="shared" si="171"/>
        <v>1957711</v>
      </c>
      <c r="R414" s="14">
        <f t="shared" si="171"/>
        <v>1857083</v>
      </c>
      <c r="S414" s="14">
        <f t="shared" si="171"/>
        <v>1757252</v>
      </c>
      <c r="T414" s="14">
        <f t="shared" si="171"/>
        <v>141950</v>
      </c>
      <c r="U414" s="14"/>
      <c r="V414" s="14"/>
      <c r="W414" s="78">
        <v>0</v>
      </c>
    </row>
    <row r="415" spans="1:23" ht="15">
      <c r="A415" s="129" t="s">
        <v>12</v>
      </c>
      <c r="B415" s="130"/>
      <c r="C415" s="131"/>
      <c r="D415" s="191"/>
      <c r="E415" s="117"/>
      <c r="F415" s="118"/>
      <c r="G415" s="114"/>
      <c r="H415" s="10">
        <v>35924535</v>
      </c>
      <c r="I415" s="10">
        <f t="shared" ref="I415:T415" si="172">SUM(I416:I416)</f>
        <v>2758543</v>
      </c>
      <c r="J415" s="10">
        <f t="shared" si="172"/>
        <v>2655727</v>
      </c>
      <c r="K415" s="10">
        <f t="shared" si="172"/>
        <v>2555896</v>
      </c>
      <c r="L415" s="10">
        <f t="shared" si="172"/>
        <v>2456066</v>
      </c>
      <c r="M415" s="10">
        <f t="shared" si="172"/>
        <v>2358127</v>
      </c>
      <c r="N415" s="10">
        <f t="shared" si="172"/>
        <v>2256405</v>
      </c>
      <c r="O415" s="10">
        <f t="shared" si="172"/>
        <v>2156574</v>
      </c>
      <c r="P415" s="10">
        <f t="shared" si="172"/>
        <v>2056744</v>
      </c>
      <c r="Q415" s="10">
        <f t="shared" si="172"/>
        <v>1957711</v>
      </c>
      <c r="R415" s="10">
        <f t="shared" si="172"/>
        <v>1857083</v>
      </c>
      <c r="S415" s="10">
        <f t="shared" si="172"/>
        <v>1757252</v>
      </c>
      <c r="T415" s="10">
        <f t="shared" si="172"/>
        <v>141950</v>
      </c>
      <c r="U415" s="10"/>
      <c r="V415" s="10"/>
      <c r="W415" s="12"/>
    </row>
    <row r="416" spans="1:23" ht="15">
      <c r="A416" s="22"/>
      <c r="B416" s="132" t="s">
        <v>25</v>
      </c>
      <c r="C416" s="133"/>
      <c r="D416" s="192"/>
      <c r="E416" s="127"/>
      <c r="F416" s="128"/>
      <c r="G416" s="126"/>
      <c r="H416" s="10">
        <v>35924535</v>
      </c>
      <c r="I416" s="10">
        <v>2758543</v>
      </c>
      <c r="J416" s="10">
        <v>2655727</v>
      </c>
      <c r="K416" s="10">
        <v>2555896</v>
      </c>
      <c r="L416" s="10">
        <v>2456066</v>
      </c>
      <c r="M416" s="10">
        <v>2358127</v>
      </c>
      <c r="N416" s="10">
        <v>2256405</v>
      </c>
      <c r="O416" s="10">
        <v>2156574</v>
      </c>
      <c r="P416" s="10">
        <v>2056744</v>
      </c>
      <c r="Q416" s="10">
        <v>1957711</v>
      </c>
      <c r="R416" s="10">
        <v>1857083</v>
      </c>
      <c r="S416" s="10">
        <v>1757252</v>
      </c>
      <c r="T416" s="10">
        <v>141950</v>
      </c>
      <c r="U416" s="10"/>
      <c r="V416" s="10"/>
      <c r="W416" s="12"/>
    </row>
    <row r="417" spans="1:23" ht="168" customHeight="1">
      <c r="A417" s="13">
        <v>4</v>
      </c>
      <c r="B417" s="79" t="s">
        <v>96</v>
      </c>
      <c r="C417" s="21" t="s">
        <v>97</v>
      </c>
      <c r="D417" s="113" t="s">
        <v>18</v>
      </c>
      <c r="E417" s="115" t="s">
        <v>29</v>
      </c>
      <c r="F417" s="116"/>
      <c r="G417" s="113" t="s">
        <v>144</v>
      </c>
      <c r="H417" s="14">
        <v>3232525</v>
      </c>
      <c r="I417" s="14">
        <f t="shared" ref="I417:J417" si="173">SUM(I418)</f>
        <v>1068658</v>
      </c>
      <c r="J417" s="14">
        <f t="shared" si="173"/>
        <v>766530</v>
      </c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78">
        <v>0</v>
      </c>
    </row>
    <row r="418" spans="1:23" ht="15">
      <c r="A418" s="129" t="s">
        <v>12</v>
      </c>
      <c r="B418" s="130"/>
      <c r="C418" s="131"/>
      <c r="D418" s="114"/>
      <c r="E418" s="117"/>
      <c r="F418" s="118"/>
      <c r="G418" s="114"/>
      <c r="H418" s="10">
        <v>3232525</v>
      </c>
      <c r="I418" s="10">
        <f>SUM(I419:I419)</f>
        <v>1068658</v>
      </c>
      <c r="J418" s="10">
        <f>SUM(J419:J419)</f>
        <v>766530</v>
      </c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2"/>
    </row>
    <row r="419" spans="1:23" ht="15">
      <c r="A419" s="22"/>
      <c r="B419" s="132" t="s">
        <v>25</v>
      </c>
      <c r="C419" s="133"/>
      <c r="D419" s="126"/>
      <c r="E419" s="127"/>
      <c r="F419" s="128"/>
      <c r="G419" s="126"/>
      <c r="H419" s="10">
        <v>3232525</v>
      </c>
      <c r="I419" s="10">
        <v>1068658</v>
      </c>
      <c r="J419" s="10">
        <v>766530</v>
      </c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2"/>
    </row>
    <row r="420" spans="1:23" ht="167.25" customHeight="1">
      <c r="A420" s="13">
        <v>5</v>
      </c>
      <c r="B420" s="21" t="s">
        <v>99</v>
      </c>
      <c r="C420" s="21" t="s">
        <v>98</v>
      </c>
      <c r="D420" s="190" t="s">
        <v>16</v>
      </c>
      <c r="E420" s="115" t="s">
        <v>28</v>
      </c>
      <c r="F420" s="116"/>
      <c r="G420" s="113" t="s">
        <v>144</v>
      </c>
      <c r="H420" s="14">
        <v>14543603</v>
      </c>
      <c r="I420" s="14">
        <f t="shared" ref="I420:M420" si="174">SUM(I421)</f>
        <v>594425</v>
      </c>
      <c r="J420" s="14">
        <f t="shared" si="174"/>
        <v>3121644</v>
      </c>
      <c r="K420" s="14">
        <f t="shared" si="174"/>
        <v>3816457</v>
      </c>
      <c r="L420" s="14">
        <f t="shared" si="174"/>
        <v>3647094</v>
      </c>
      <c r="M420" s="14">
        <f t="shared" si="174"/>
        <v>2625013</v>
      </c>
      <c r="N420" s="14"/>
      <c r="O420" s="14"/>
      <c r="P420" s="14"/>
      <c r="Q420" s="14"/>
      <c r="R420" s="14"/>
      <c r="S420" s="14"/>
      <c r="T420" s="14"/>
      <c r="U420" s="14"/>
      <c r="V420" s="14"/>
      <c r="W420" s="78">
        <v>0</v>
      </c>
    </row>
    <row r="421" spans="1:23" ht="15">
      <c r="A421" s="129" t="s">
        <v>12</v>
      </c>
      <c r="B421" s="130"/>
      <c r="C421" s="131"/>
      <c r="D421" s="191"/>
      <c r="E421" s="117"/>
      <c r="F421" s="118"/>
      <c r="G421" s="114"/>
      <c r="H421" s="10">
        <v>14543603</v>
      </c>
      <c r="I421" s="10">
        <f t="shared" ref="I421:M421" si="175">SUM(I422:I422)</f>
        <v>594425</v>
      </c>
      <c r="J421" s="10">
        <f t="shared" si="175"/>
        <v>3121644</v>
      </c>
      <c r="K421" s="10">
        <f t="shared" si="175"/>
        <v>3816457</v>
      </c>
      <c r="L421" s="10">
        <f t="shared" si="175"/>
        <v>3647094</v>
      </c>
      <c r="M421" s="10">
        <f t="shared" si="175"/>
        <v>2625013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2"/>
    </row>
    <row r="422" spans="1:23" ht="15">
      <c r="A422" s="22"/>
      <c r="B422" s="132" t="s">
        <v>25</v>
      </c>
      <c r="C422" s="133"/>
      <c r="D422" s="192"/>
      <c r="E422" s="127"/>
      <c r="F422" s="128"/>
      <c r="G422" s="126"/>
      <c r="H422" s="10">
        <v>14543603</v>
      </c>
      <c r="I422" s="10">
        <v>594425</v>
      </c>
      <c r="J422" s="10">
        <v>3121644</v>
      </c>
      <c r="K422" s="10">
        <v>3816457</v>
      </c>
      <c r="L422" s="10">
        <v>3647094</v>
      </c>
      <c r="M422" s="10">
        <v>2625013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2"/>
    </row>
    <row r="423" spans="1:23" s="74" customFormat="1" ht="169.5" customHeight="1">
      <c r="A423" s="77">
        <v>6</v>
      </c>
      <c r="B423" s="79" t="s">
        <v>174</v>
      </c>
      <c r="C423" s="79" t="s">
        <v>175</v>
      </c>
      <c r="D423" s="190" t="s">
        <v>18</v>
      </c>
      <c r="E423" s="115" t="s">
        <v>36</v>
      </c>
      <c r="F423" s="116"/>
      <c r="G423" s="113" t="s">
        <v>144</v>
      </c>
      <c r="H423" s="78">
        <v>2258075</v>
      </c>
      <c r="I423" s="78">
        <f t="shared" ref="I423:K423" si="176">SUM(I424)</f>
        <v>789892</v>
      </c>
      <c r="J423" s="78">
        <f t="shared" si="176"/>
        <v>734092</v>
      </c>
      <c r="K423" s="78">
        <f t="shared" si="176"/>
        <v>458394</v>
      </c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>
        <v>0</v>
      </c>
    </row>
    <row r="424" spans="1:23" s="74" customFormat="1" ht="15">
      <c r="A424" s="129" t="s">
        <v>12</v>
      </c>
      <c r="B424" s="130"/>
      <c r="C424" s="131"/>
      <c r="D424" s="191"/>
      <c r="E424" s="117"/>
      <c r="F424" s="118"/>
      <c r="G424" s="114"/>
      <c r="H424" s="76">
        <v>2258075</v>
      </c>
      <c r="I424" s="76">
        <f t="shared" ref="I424:K424" si="177">SUM(I425:I425)</f>
        <v>789892</v>
      </c>
      <c r="J424" s="76">
        <f t="shared" si="177"/>
        <v>734092</v>
      </c>
      <c r="K424" s="76">
        <f t="shared" si="177"/>
        <v>458394</v>
      </c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</row>
    <row r="425" spans="1:23" s="74" customFormat="1" ht="15">
      <c r="A425" s="22"/>
      <c r="B425" s="132" t="s">
        <v>25</v>
      </c>
      <c r="C425" s="133"/>
      <c r="D425" s="192"/>
      <c r="E425" s="127"/>
      <c r="F425" s="128"/>
      <c r="G425" s="126"/>
      <c r="H425" s="76">
        <v>2258075</v>
      </c>
      <c r="I425" s="76">
        <v>789892</v>
      </c>
      <c r="J425" s="76">
        <v>734092</v>
      </c>
      <c r="K425" s="76">
        <v>458394</v>
      </c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</row>
    <row r="426" spans="1:23" s="42" customFormat="1">
      <c r="A426" s="48"/>
      <c r="B426" s="49"/>
      <c r="C426" s="49"/>
      <c r="D426" s="48"/>
      <c r="E426" s="48"/>
      <c r="F426" s="48"/>
      <c r="G426" s="48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</row>
    <row r="427" spans="1:23" s="60" customFormat="1" ht="15">
      <c r="A427" s="203" t="s">
        <v>2</v>
      </c>
      <c r="B427" s="204"/>
      <c r="C427" s="205"/>
      <c r="D427" s="58"/>
      <c r="E427" s="206"/>
      <c r="F427" s="207"/>
      <c r="G427" s="67"/>
      <c r="H427" s="59">
        <f t="shared" ref="H427" si="178">SUM(H432,H437)</f>
        <v>2553771078</v>
      </c>
      <c r="I427" s="59">
        <f t="shared" ref="I427:P427" si="179">SUM(I432,I437)</f>
        <v>679843888</v>
      </c>
      <c r="J427" s="59">
        <f t="shared" si="179"/>
        <v>851266990</v>
      </c>
      <c r="K427" s="59">
        <f t="shared" si="179"/>
        <v>404327455</v>
      </c>
      <c r="L427" s="59">
        <f t="shared" si="179"/>
        <v>138033859</v>
      </c>
      <c r="M427" s="59">
        <f t="shared" si="179"/>
        <v>20560424</v>
      </c>
      <c r="N427" s="59">
        <f t="shared" si="179"/>
        <v>17703390</v>
      </c>
      <c r="O427" s="59">
        <f t="shared" si="179"/>
        <v>25622067</v>
      </c>
      <c r="P427" s="59">
        <f t="shared" si="179"/>
        <v>9792994</v>
      </c>
      <c r="Q427" s="59">
        <f t="shared" ref="Q427:V427" si="180">SUM(Q432,Q437)</f>
        <v>5865266</v>
      </c>
      <c r="R427" s="59">
        <f t="shared" si="180"/>
        <v>4289403</v>
      </c>
      <c r="S427" s="59">
        <f t="shared" si="180"/>
        <v>3555668</v>
      </c>
      <c r="T427" s="59">
        <f t="shared" si="180"/>
        <v>341950</v>
      </c>
      <c r="U427" s="59">
        <f t="shared" si="180"/>
        <v>200000</v>
      </c>
      <c r="V427" s="59">
        <f t="shared" si="180"/>
        <v>200000</v>
      </c>
      <c r="W427" s="59">
        <f>SUM(W406,W341,W5)</f>
        <v>619995861</v>
      </c>
    </row>
    <row r="428" spans="1:23" s="60" customFormat="1" ht="15">
      <c r="A428" s="61"/>
      <c r="B428" s="196" t="s">
        <v>23</v>
      </c>
      <c r="C428" s="197"/>
      <c r="D428" s="58"/>
      <c r="E428" s="72"/>
      <c r="F428" s="73"/>
      <c r="G428" s="67"/>
      <c r="H428" s="59">
        <f t="shared" ref="H428" si="181">SUM(H433,H438)</f>
        <v>996226035</v>
      </c>
      <c r="I428" s="59">
        <f t="shared" ref="I428:P428" si="182">SUM(I433,I438)</f>
        <v>303829924</v>
      </c>
      <c r="J428" s="59">
        <f t="shared" si="182"/>
        <v>417518284</v>
      </c>
      <c r="K428" s="59">
        <f t="shared" si="182"/>
        <v>200981068</v>
      </c>
      <c r="L428" s="59">
        <f t="shared" si="182"/>
        <v>31848568</v>
      </c>
      <c r="M428" s="59">
        <f t="shared" si="182"/>
        <v>0</v>
      </c>
      <c r="N428" s="59">
        <f t="shared" si="182"/>
        <v>0</v>
      </c>
      <c r="O428" s="59">
        <f t="shared" si="182"/>
        <v>0</v>
      </c>
      <c r="P428" s="59">
        <f t="shared" si="182"/>
        <v>0</v>
      </c>
      <c r="Q428" s="59">
        <f t="shared" ref="Q428:V428" si="183">SUM(Q433,Q438)</f>
        <v>0</v>
      </c>
      <c r="R428" s="59">
        <f t="shared" si="183"/>
        <v>0</v>
      </c>
      <c r="S428" s="59">
        <f t="shared" si="183"/>
        <v>0</v>
      </c>
      <c r="T428" s="59">
        <f t="shared" si="183"/>
        <v>0</v>
      </c>
      <c r="U428" s="59">
        <f t="shared" si="183"/>
        <v>0</v>
      </c>
      <c r="V428" s="59">
        <f t="shared" si="183"/>
        <v>0</v>
      </c>
      <c r="W428" s="59"/>
    </row>
    <row r="429" spans="1:23" s="60" customFormat="1" ht="15">
      <c r="A429" s="62"/>
      <c r="B429" s="196" t="s">
        <v>25</v>
      </c>
      <c r="C429" s="197"/>
      <c r="D429" s="58"/>
      <c r="E429" s="72"/>
      <c r="F429" s="73"/>
      <c r="G429" s="67"/>
      <c r="H429" s="59">
        <f t="shared" ref="H429" si="184">SUM(H434,H439)</f>
        <v>680576100</v>
      </c>
      <c r="I429" s="59">
        <f t="shared" ref="I429:P429" si="185">SUM(I434,I439)</f>
        <v>168959242</v>
      </c>
      <c r="J429" s="59">
        <f t="shared" si="185"/>
        <v>213743174</v>
      </c>
      <c r="K429" s="59">
        <f t="shared" si="185"/>
        <v>79606663</v>
      </c>
      <c r="L429" s="59">
        <f t="shared" si="185"/>
        <v>44591110</v>
      </c>
      <c r="M429" s="59">
        <f t="shared" si="185"/>
        <v>20560424</v>
      </c>
      <c r="N429" s="59">
        <f t="shared" si="185"/>
        <v>17703390</v>
      </c>
      <c r="O429" s="59">
        <f t="shared" si="185"/>
        <v>25622067</v>
      </c>
      <c r="P429" s="59">
        <f t="shared" si="185"/>
        <v>9792994</v>
      </c>
      <c r="Q429" s="59">
        <f t="shared" ref="Q429:V429" si="186">SUM(Q434,Q439)</f>
        <v>5865266</v>
      </c>
      <c r="R429" s="59">
        <f t="shared" si="186"/>
        <v>4289403</v>
      </c>
      <c r="S429" s="59">
        <f t="shared" si="186"/>
        <v>3555668</v>
      </c>
      <c r="T429" s="59">
        <f t="shared" si="186"/>
        <v>341950</v>
      </c>
      <c r="U429" s="59">
        <f t="shared" si="186"/>
        <v>200000</v>
      </c>
      <c r="V429" s="59">
        <f t="shared" si="186"/>
        <v>200000</v>
      </c>
      <c r="W429" s="59"/>
    </row>
    <row r="430" spans="1:23" s="60" customFormat="1" ht="15">
      <c r="A430" s="62"/>
      <c r="B430" s="196" t="s">
        <v>24</v>
      </c>
      <c r="C430" s="197"/>
      <c r="D430" s="58"/>
      <c r="E430" s="72"/>
      <c r="F430" s="73"/>
      <c r="G430" s="67"/>
      <c r="H430" s="59">
        <f t="shared" ref="H430" si="187">SUM(H435,H440)</f>
        <v>813535473</v>
      </c>
      <c r="I430" s="59">
        <f t="shared" ref="I430:P430" si="188">SUM(I435,I440)</f>
        <v>192042725</v>
      </c>
      <c r="J430" s="59">
        <f t="shared" si="188"/>
        <v>204893032</v>
      </c>
      <c r="K430" s="59">
        <f t="shared" si="188"/>
        <v>114079481</v>
      </c>
      <c r="L430" s="59">
        <f t="shared" si="188"/>
        <v>55344181</v>
      </c>
      <c r="M430" s="59">
        <f t="shared" si="188"/>
        <v>0</v>
      </c>
      <c r="N430" s="59">
        <f t="shared" si="188"/>
        <v>0</v>
      </c>
      <c r="O430" s="59">
        <f t="shared" si="188"/>
        <v>0</v>
      </c>
      <c r="P430" s="59">
        <f t="shared" si="188"/>
        <v>0</v>
      </c>
      <c r="Q430" s="59">
        <f t="shared" ref="Q430:V430" si="189">SUM(Q435,Q440)</f>
        <v>0</v>
      </c>
      <c r="R430" s="59">
        <f t="shared" si="189"/>
        <v>0</v>
      </c>
      <c r="S430" s="59">
        <f t="shared" si="189"/>
        <v>0</v>
      </c>
      <c r="T430" s="59">
        <f t="shared" si="189"/>
        <v>0</v>
      </c>
      <c r="U430" s="59">
        <f t="shared" si="189"/>
        <v>0</v>
      </c>
      <c r="V430" s="59">
        <f t="shared" si="189"/>
        <v>0</v>
      </c>
      <c r="W430" s="59"/>
    </row>
    <row r="431" spans="1:23" s="60" customFormat="1" ht="15">
      <c r="A431" s="61"/>
      <c r="B431" s="196" t="s">
        <v>26</v>
      </c>
      <c r="C431" s="197"/>
      <c r="D431" s="58"/>
      <c r="E431" s="72"/>
      <c r="F431" s="73"/>
      <c r="G431" s="67" t="s">
        <v>188</v>
      </c>
      <c r="H431" s="59">
        <f t="shared" ref="H431" si="190">SUM(H436,H441)</f>
        <v>63433470</v>
      </c>
      <c r="I431" s="59">
        <f t="shared" ref="I431:P431" si="191">SUM(I436,I441)</f>
        <v>15011997</v>
      </c>
      <c r="J431" s="59">
        <f t="shared" si="191"/>
        <v>15112500</v>
      </c>
      <c r="K431" s="59">
        <f t="shared" si="191"/>
        <v>9660243</v>
      </c>
      <c r="L431" s="59">
        <f t="shared" si="191"/>
        <v>6250000</v>
      </c>
      <c r="M431" s="59">
        <f t="shared" si="191"/>
        <v>0</v>
      </c>
      <c r="N431" s="59">
        <f t="shared" si="191"/>
        <v>0</v>
      </c>
      <c r="O431" s="59">
        <f t="shared" si="191"/>
        <v>0</v>
      </c>
      <c r="P431" s="59">
        <f t="shared" si="191"/>
        <v>0</v>
      </c>
      <c r="Q431" s="59">
        <f t="shared" ref="Q431:V431" si="192">SUM(Q436,Q441)</f>
        <v>0</v>
      </c>
      <c r="R431" s="59">
        <f t="shared" si="192"/>
        <v>0</v>
      </c>
      <c r="S431" s="59">
        <f t="shared" si="192"/>
        <v>0</v>
      </c>
      <c r="T431" s="59">
        <f t="shared" si="192"/>
        <v>0</v>
      </c>
      <c r="U431" s="59">
        <f t="shared" si="192"/>
        <v>0</v>
      </c>
      <c r="V431" s="59">
        <f t="shared" si="192"/>
        <v>0</v>
      </c>
      <c r="W431" s="59"/>
    </row>
    <row r="432" spans="1:23" s="60" customFormat="1" ht="15">
      <c r="A432" s="198" t="s">
        <v>3</v>
      </c>
      <c r="B432" s="199"/>
      <c r="C432" s="200"/>
      <c r="D432" s="58"/>
      <c r="E432" s="201"/>
      <c r="F432" s="202"/>
      <c r="G432" s="67"/>
      <c r="H432" s="59">
        <f t="shared" ref="H432" si="193">SUM(H433:H436)</f>
        <v>728726364</v>
      </c>
      <c r="I432" s="59">
        <f t="shared" ref="I432:P432" si="194">SUM(I433:I436)</f>
        <v>193275373</v>
      </c>
      <c r="J432" s="59">
        <f t="shared" si="194"/>
        <v>178471406</v>
      </c>
      <c r="K432" s="59">
        <f t="shared" si="194"/>
        <v>75124967</v>
      </c>
      <c r="L432" s="59">
        <f t="shared" si="194"/>
        <v>40258652</v>
      </c>
      <c r="M432" s="59">
        <f t="shared" si="194"/>
        <v>10560424</v>
      </c>
      <c r="N432" s="59">
        <f t="shared" si="194"/>
        <v>7703390</v>
      </c>
      <c r="O432" s="59">
        <f t="shared" si="194"/>
        <v>7795468</v>
      </c>
      <c r="P432" s="59">
        <f t="shared" si="194"/>
        <v>6966395</v>
      </c>
      <c r="Q432" s="59">
        <f t="shared" ref="Q432:V432" si="195">SUM(Q433:Q436)</f>
        <v>5865266</v>
      </c>
      <c r="R432" s="59">
        <f t="shared" si="195"/>
        <v>4289403</v>
      </c>
      <c r="S432" s="59">
        <f t="shared" si="195"/>
        <v>3555668</v>
      </c>
      <c r="T432" s="59">
        <f t="shared" si="195"/>
        <v>341950</v>
      </c>
      <c r="U432" s="59">
        <f t="shared" si="195"/>
        <v>200000</v>
      </c>
      <c r="V432" s="59">
        <f t="shared" si="195"/>
        <v>200000</v>
      </c>
      <c r="W432" s="59"/>
    </row>
    <row r="433" spans="1:23" s="60" customFormat="1" ht="15">
      <c r="A433" s="61"/>
      <c r="B433" s="196" t="s">
        <v>23</v>
      </c>
      <c r="C433" s="197"/>
      <c r="D433" s="58"/>
      <c r="E433" s="72"/>
      <c r="F433" s="73"/>
      <c r="G433" s="67"/>
      <c r="H433" s="59">
        <f>SUM(H34,H42,H48,H140,H149,H156,H176,H181,H190,H197,H161,H171)</f>
        <v>67812876</v>
      </c>
      <c r="I433" s="59">
        <f t="shared" ref="I433:O433" si="196">SUM(I34,I42,I48,I140,I149,I156,I176,I181,I190,I197,I161,I171)</f>
        <v>23214116</v>
      </c>
      <c r="J433" s="59">
        <f t="shared" si="196"/>
        <v>21802608</v>
      </c>
      <c r="K433" s="59">
        <f t="shared" si="196"/>
        <v>4101538</v>
      </c>
      <c r="L433" s="59">
        <f t="shared" si="196"/>
        <v>881900</v>
      </c>
      <c r="M433" s="59">
        <f t="shared" si="196"/>
        <v>0</v>
      </c>
      <c r="N433" s="59">
        <f t="shared" si="196"/>
        <v>0</v>
      </c>
      <c r="O433" s="59">
        <f t="shared" si="196"/>
        <v>0</v>
      </c>
      <c r="P433" s="59">
        <f>SUM(P34,P42,P48,P140,P149,P156,P176,P181,P190,P197,P161,P171)</f>
        <v>0</v>
      </c>
      <c r="Q433" s="59">
        <f t="shared" ref="Q433:V433" si="197">SUM(Q34,Q42,Q48,Q140,Q149,Q156,Q176,Q181,Q190,Q197,Q161,Q171)</f>
        <v>0</v>
      </c>
      <c r="R433" s="59">
        <f t="shared" si="197"/>
        <v>0</v>
      </c>
      <c r="S433" s="59">
        <f t="shared" si="197"/>
        <v>0</v>
      </c>
      <c r="T433" s="59">
        <f t="shared" si="197"/>
        <v>0</v>
      </c>
      <c r="U433" s="59">
        <f t="shared" si="197"/>
        <v>0</v>
      </c>
      <c r="V433" s="59">
        <f t="shared" si="197"/>
        <v>0</v>
      </c>
      <c r="W433" s="59"/>
    </row>
    <row r="434" spans="1:23" s="60" customFormat="1" ht="15">
      <c r="A434" s="62"/>
      <c r="B434" s="196" t="s">
        <v>25</v>
      </c>
      <c r="C434" s="197"/>
      <c r="D434" s="58"/>
      <c r="E434" s="72"/>
      <c r="F434" s="73"/>
      <c r="G434" s="67"/>
      <c r="H434" s="59">
        <f>SUM(H35,H43,H120,H49,H56,H127,H133,H141,H182,H191,H238,H346,H215,H231,H261,H266,H275,H279,H291,H300,H308,H312,H320,H325,H329,H333,H350,H355,H359,H363,H367,H371,H375,H379,H383,H387,H391,H395,H399,H403,H410,H413,H416,H419,H422,H425,H162,H172,H210)</f>
        <v>338328681</v>
      </c>
      <c r="I434" s="59">
        <f t="shared" ref="I434:O434" si="198">SUM(I35,I43,I120,I49,I56,I127,I133,I141,I182,I191,I238,I346,I215,I231,I261,I266,I275,I279,I291,I300,I308,I312,I320,I325,I329,I333,I350,I355,I359,I363,I367,I371,I375,I379,I383,I387,I391,I395,I399,I403,I410,I413,I416,I419,I422,I425,I162,I172,I210)</f>
        <v>87817798</v>
      </c>
      <c r="J434" s="59">
        <f t="shared" si="198"/>
        <v>85439715</v>
      </c>
      <c r="K434" s="59">
        <f t="shared" si="198"/>
        <v>27874617</v>
      </c>
      <c r="L434" s="59">
        <f t="shared" si="198"/>
        <v>22755306</v>
      </c>
      <c r="M434" s="59">
        <f t="shared" si="198"/>
        <v>10560424</v>
      </c>
      <c r="N434" s="59">
        <f t="shared" si="198"/>
        <v>7703390</v>
      </c>
      <c r="O434" s="59">
        <f t="shared" si="198"/>
        <v>7795468</v>
      </c>
      <c r="P434" s="59">
        <f>SUM(P35,P43,P120,P49,P56,P127,P133,P141,P182,P191,P238,P346,P215,P231,P261,P266,P275,P279,P291,P300,P308,P312,P320,P325,P329,P333,P350,P355,P359,P363,P367,P371,P375,P379,P383,P387,P391,P395,P399,P403,P410,P413,P416,P419,P422,P425,P162,P172,P210)</f>
        <v>6966395</v>
      </c>
      <c r="Q434" s="59">
        <f t="shared" ref="Q434:V434" si="199">SUM(Q35,Q43,Q120,Q49,Q56,Q127,Q133,Q141,Q182,Q191,Q238,Q346,Q215,Q231,Q261,Q266,Q275,Q279,Q291,Q300,Q308,Q312,Q320,Q325,Q329,Q333,Q350,Q355,Q359,Q363,Q367,Q371,Q375,Q379,Q383,Q387,Q391,Q395,Q399,Q403,Q410,Q413,Q416,Q419,Q422,Q425,Q162,Q172,Q210)</f>
        <v>5865266</v>
      </c>
      <c r="R434" s="59">
        <f t="shared" si="199"/>
        <v>4289403</v>
      </c>
      <c r="S434" s="59">
        <f t="shared" si="199"/>
        <v>3555668</v>
      </c>
      <c r="T434" s="59">
        <f t="shared" si="199"/>
        <v>341950</v>
      </c>
      <c r="U434" s="59">
        <f t="shared" si="199"/>
        <v>200000</v>
      </c>
      <c r="V434" s="59">
        <f t="shared" si="199"/>
        <v>200000</v>
      </c>
      <c r="W434" s="59"/>
    </row>
    <row r="435" spans="1:23" s="60" customFormat="1" ht="15">
      <c r="A435" s="62"/>
      <c r="B435" s="196" t="s">
        <v>24</v>
      </c>
      <c r="C435" s="197"/>
      <c r="D435" s="58"/>
      <c r="E435" s="72"/>
      <c r="F435" s="73"/>
      <c r="G435" s="67"/>
      <c r="H435" s="59">
        <f>SUM(H245,H36,H44,H142,H150,H157,H183,H198,H232,H239,H250,H295,H334,H351,H219)</f>
        <v>315572810</v>
      </c>
      <c r="I435" s="59">
        <f t="shared" ref="I435:O435" si="200">SUM(I245,I36,I44,I142,I150,I157,I183,I198,I232,I239,I250,I295,I334,I351,I219)</f>
        <v>75231462</v>
      </c>
      <c r="J435" s="59">
        <f t="shared" si="200"/>
        <v>71229083</v>
      </c>
      <c r="K435" s="59">
        <f t="shared" si="200"/>
        <v>43148812</v>
      </c>
      <c r="L435" s="59">
        <f t="shared" si="200"/>
        <v>16621446</v>
      </c>
      <c r="M435" s="59">
        <f t="shared" si="200"/>
        <v>0</v>
      </c>
      <c r="N435" s="59">
        <f t="shared" si="200"/>
        <v>0</v>
      </c>
      <c r="O435" s="59">
        <f t="shared" si="200"/>
        <v>0</v>
      </c>
      <c r="P435" s="59">
        <f>SUM(P245,P36,P44,P142,P150,P157,P183,P198,P232,P239,P250,P295,P334,P351,P219)</f>
        <v>0</v>
      </c>
      <c r="Q435" s="59">
        <f t="shared" ref="Q435:V435" si="201">SUM(Q245,Q36,Q44,Q142,Q150,Q157,Q183,Q198,Q232,Q239,Q250,Q295,Q334,Q351,Q219)</f>
        <v>0</v>
      </c>
      <c r="R435" s="59">
        <f t="shared" si="201"/>
        <v>0</v>
      </c>
      <c r="S435" s="59">
        <f t="shared" si="201"/>
        <v>0</v>
      </c>
      <c r="T435" s="59">
        <f t="shared" si="201"/>
        <v>0</v>
      </c>
      <c r="U435" s="59">
        <f t="shared" si="201"/>
        <v>0</v>
      </c>
      <c r="V435" s="59">
        <f t="shared" si="201"/>
        <v>0</v>
      </c>
      <c r="W435" s="59"/>
    </row>
    <row r="436" spans="1:23" s="60" customFormat="1" ht="15">
      <c r="A436" s="61"/>
      <c r="B436" s="196" t="s">
        <v>26</v>
      </c>
      <c r="C436" s="197"/>
      <c r="D436" s="58"/>
      <c r="E436" s="72"/>
      <c r="F436" s="73"/>
      <c r="G436" s="67"/>
      <c r="H436" s="59">
        <f>H262</f>
        <v>7011997</v>
      </c>
      <c r="I436" s="59">
        <f t="shared" ref="I436:O436" si="202">I262</f>
        <v>7011997</v>
      </c>
      <c r="J436" s="59">
        <f t="shared" si="202"/>
        <v>0</v>
      </c>
      <c r="K436" s="59">
        <f t="shared" si="202"/>
        <v>0</v>
      </c>
      <c r="L436" s="59">
        <f t="shared" si="202"/>
        <v>0</v>
      </c>
      <c r="M436" s="59">
        <f t="shared" si="202"/>
        <v>0</v>
      </c>
      <c r="N436" s="59">
        <f t="shared" si="202"/>
        <v>0</v>
      </c>
      <c r="O436" s="59">
        <f t="shared" si="202"/>
        <v>0</v>
      </c>
      <c r="P436" s="59">
        <f>P262</f>
        <v>0</v>
      </c>
      <c r="Q436" s="59">
        <f t="shared" ref="Q436:V436" si="203">Q262</f>
        <v>0</v>
      </c>
      <c r="R436" s="59">
        <f t="shared" si="203"/>
        <v>0</v>
      </c>
      <c r="S436" s="59">
        <f t="shared" si="203"/>
        <v>0</v>
      </c>
      <c r="T436" s="59">
        <f t="shared" si="203"/>
        <v>0</v>
      </c>
      <c r="U436" s="59">
        <f t="shared" si="203"/>
        <v>0</v>
      </c>
      <c r="V436" s="59">
        <f t="shared" si="203"/>
        <v>0</v>
      </c>
      <c r="W436" s="59"/>
    </row>
    <row r="437" spans="1:23" s="60" customFormat="1" ht="15">
      <c r="A437" s="198" t="s">
        <v>4</v>
      </c>
      <c r="B437" s="199"/>
      <c r="C437" s="200"/>
      <c r="D437" s="58"/>
      <c r="E437" s="201"/>
      <c r="F437" s="202"/>
      <c r="G437" s="67"/>
      <c r="H437" s="59">
        <f t="shared" ref="H437" si="204">SUM(H438:H441)</f>
        <v>1825044714</v>
      </c>
      <c r="I437" s="59">
        <f t="shared" ref="I437:P437" si="205">SUM(I438:I441)</f>
        <v>486568515</v>
      </c>
      <c r="J437" s="59">
        <f t="shared" si="205"/>
        <v>672795584</v>
      </c>
      <c r="K437" s="59">
        <f t="shared" si="205"/>
        <v>329202488</v>
      </c>
      <c r="L437" s="59">
        <f t="shared" si="205"/>
        <v>97775207</v>
      </c>
      <c r="M437" s="59">
        <f t="shared" si="205"/>
        <v>10000000</v>
      </c>
      <c r="N437" s="59">
        <f t="shared" si="205"/>
        <v>10000000</v>
      </c>
      <c r="O437" s="59">
        <f t="shared" si="205"/>
        <v>17826599</v>
      </c>
      <c r="P437" s="59">
        <f t="shared" si="205"/>
        <v>2826599</v>
      </c>
      <c r="Q437" s="59">
        <f t="shared" ref="Q437:V437" si="206">SUM(Q438:Q441)</f>
        <v>0</v>
      </c>
      <c r="R437" s="59">
        <f t="shared" si="206"/>
        <v>0</v>
      </c>
      <c r="S437" s="59">
        <f t="shared" si="206"/>
        <v>0</v>
      </c>
      <c r="T437" s="59">
        <f t="shared" si="206"/>
        <v>0</v>
      </c>
      <c r="U437" s="59">
        <f t="shared" si="206"/>
        <v>0</v>
      </c>
      <c r="V437" s="59">
        <f t="shared" si="206"/>
        <v>0</v>
      </c>
      <c r="W437" s="59"/>
    </row>
    <row r="438" spans="1:23" s="60" customFormat="1" ht="15">
      <c r="A438" s="61"/>
      <c r="B438" s="196" t="s">
        <v>23</v>
      </c>
      <c r="C438" s="197"/>
      <c r="D438" s="58"/>
      <c r="E438" s="72"/>
      <c r="F438" s="73"/>
      <c r="G438" s="67"/>
      <c r="H438" s="59">
        <f>SUM(H15,H20,H25,H30,H38,H106,H51,H58,H65,H71,H76,H82,H88,H94,H100,H111,H116,H122,H129,H135,H144,H152,H167,H178,H185,H193)</f>
        <v>928413159</v>
      </c>
      <c r="I438" s="59">
        <f t="shared" ref="I438:O438" si="207">SUM(I15,I20,I25,I30,I38,I106,I51,I58,I65,I71,I76,I82,I88,I94,I100,I111,I116,I122,I129,I135,I144,I152,I167,I178,I185,I193)</f>
        <v>280615808</v>
      </c>
      <c r="J438" s="59">
        <f t="shared" si="207"/>
        <v>395715676</v>
      </c>
      <c r="K438" s="59">
        <f t="shared" si="207"/>
        <v>196879530</v>
      </c>
      <c r="L438" s="59">
        <f t="shared" si="207"/>
        <v>30966668</v>
      </c>
      <c r="M438" s="59">
        <f t="shared" si="207"/>
        <v>0</v>
      </c>
      <c r="N438" s="59">
        <f t="shared" si="207"/>
        <v>0</v>
      </c>
      <c r="O438" s="59">
        <f t="shared" si="207"/>
        <v>0</v>
      </c>
      <c r="P438" s="59">
        <f>SUM(P15,P20,P25,P30,P38,P106,P51,P58,P65,P71,P76,P82,P88,P94,P100,P111,P116,P122,P129,P135,P144,P152,P167,P178,P185,P193)</f>
        <v>0</v>
      </c>
      <c r="Q438" s="59">
        <f t="shared" ref="Q438:V438" si="208">SUM(Q15,Q20,Q25,Q30,Q38,Q106,Q51,Q58,Q65,Q71,Q76,Q82,Q88,Q94,Q100,Q111,Q116,Q122,Q129,Q135,Q144,Q152,Q167,Q178,Q185,Q193)</f>
        <v>0</v>
      </c>
      <c r="R438" s="59">
        <f t="shared" si="208"/>
        <v>0</v>
      </c>
      <c r="S438" s="59">
        <f t="shared" si="208"/>
        <v>0</v>
      </c>
      <c r="T438" s="59">
        <f t="shared" si="208"/>
        <v>0</v>
      </c>
      <c r="U438" s="59">
        <f t="shared" si="208"/>
        <v>0</v>
      </c>
      <c r="V438" s="59">
        <f t="shared" si="208"/>
        <v>0</v>
      </c>
      <c r="W438" s="59"/>
    </row>
    <row r="439" spans="1:23" s="60" customFormat="1" ht="15">
      <c r="A439" s="62"/>
      <c r="B439" s="196" t="s">
        <v>25</v>
      </c>
      <c r="C439" s="197"/>
      <c r="D439" s="58"/>
      <c r="E439" s="72"/>
      <c r="F439" s="73"/>
      <c r="G439" s="67"/>
      <c r="H439" s="59">
        <f>SUM(H52,H59,H66,H72,H77,H83,H89,H95,H101,H107,H117,H123,H130,H136,H145,H168,H186,H194,H234,H241,H256,H271,H284,H288,H305,H317,H322,H339,H212)</f>
        <v>342247419</v>
      </c>
      <c r="I439" s="59">
        <f t="shared" ref="I439:O439" si="209">SUM(I52,I59,I66,I72,I77,I83,I89,I95,I101,I107,I117,I123,I130,I136,I145,I168,I186,I194,I234,I241,I256,I271,I284,I288,I305,I317,I322,I339,I212)</f>
        <v>81141444</v>
      </c>
      <c r="J439" s="59">
        <f t="shared" si="209"/>
        <v>128303459</v>
      </c>
      <c r="K439" s="59">
        <f t="shared" si="209"/>
        <v>51732046</v>
      </c>
      <c r="L439" s="59">
        <f t="shared" si="209"/>
        <v>21835804</v>
      </c>
      <c r="M439" s="59">
        <f t="shared" si="209"/>
        <v>10000000</v>
      </c>
      <c r="N439" s="59">
        <f t="shared" si="209"/>
        <v>10000000</v>
      </c>
      <c r="O439" s="59">
        <f t="shared" si="209"/>
        <v>17826599</v>
      </c>
      <c r="P439" s="59">
        <f>SUM(P52,P59,P66,P72,P77,P83,P89,P95,P101,P107,P117,P123,P130,P136,P145,P168,P186,P194,P234,P241,P256,P271,P284,P288,P305,P317,P322,P339,P212)</f>
        <v>2826599</v>
      </c>
      <c r="Q439" s="59">
        <f t="shared" ref="Q439:V439" si="210">SUM(Q52,Q59,Q66,Q72,Q77,Q83,Q89,Q95,Q101,Q107,Q117,Q123,Q130,Q136,Q145,Q168,Q186,Q194,Q234,Q241,Q256,Q271,Q284,Q288,Q305,Q317,Q322,Q339,Q212)</f>
        <v>0</v>
      </c>
      <c r="R439" s="59">
        <f t="shared" si="210"/>
        <v>0</v>
      </c>
      <c r="S439" s="59">
        <f t="shared" si="210"/>
        <v>0</v>
      </c>
      <c r="T439" s="59">
        <f t="shared" si="210"/>
        <v>0</v>
      </c>
      <c r="U439" s="59">
        <f t="shared" si="210"/>
        <v>0</v>
      </c>
      <c r="V439" s="59">
        <f t="shared" si="210"/>
        <v>0</v>
      </c>
      <c r="W439" s="59"/>
    </row>
    <row r="440" spans="1:23" s="60" customFormat="1" ht="15">
      <c r="A440" s="62"/>
      <c r="B440" s="196" t="s">
        <v>24</v>
      </c>
      <c r="C440" s="197"/>
      <c r="D440" s="58"/>
      <c r="E440" s="72"/>
      <c r="F440" s="73"/>
      <c r="G440" s="67"/>
      <c r="H440" s="59">
        <f>SUM(H16,H21,H26,H31,H247,H39,H60,H67,H84,H102,H112,H124,H146,H153,H187,H235,H242,H252,H257,H297,H78,H90,H96,H137,H224,H228)</f>
        <v>497962663</v>
      </c>
      <c r="I440" s="59">
        <f t="shared" ref="I440:O440" si="211">SUM(I16,I21,I26,I31,I247,I39,I60,I67,I84,I102,I112,I124,I146,I153,I187,I235,I242,I252,I257,I297,I78,I90,I96,I137,I224,I228)</f>
        <v>116811263</v>
      </c>
      <c r="J440" s="59">
        <f t="shared" si="211"/>
        <v>133663949</v>
      </c>
      <c r="K440" s="59">
        <f t="shared" si="211"/>
        <v>70930669</v>
      </c>
      <c r="L440" s="59">
        <f t="shared" si="211"/>
        <v>38722735</v>
      </c>
      <c r="M440" s="59">
        <f t="shared" si="211"/>
        <v>0</v>
      </c>
      <c r="N440" s="59">
        <f t="shared" si="211"/>
        <v>0</v>
      </c>
      <c r="O440" s="59">
        <f t="shared" si="211"/>
        <v>0</v>
      </c>
      <c r="P440" s="59">
        <f>SUM(P16,P21,P26,P31,P247,P39,P60,P67,P84,P102,P112,P124,P146,P153,P187,P235,P242,P252,P257,P297,P78,P90,P96,P137,P224,P228)</f>
        <v>0</v>
      </c>
      <c r="Q440" s="59">
        <f t="shared" ref="Q440:V440" si="212">SUM(Q16,Q21,Q26,Q31,Q247,Q39,Q60,Q67,Q84,Q102,Q112,Q124,Q146,Q153,Q187,Q235,Q242,Q252,Q257,Q297,Q78,Q90,Q96,Q137,Q224,Q228)</f>
        <v>0</v>
      </c>
      <c r="R440" s="59">
        <f t="shared" si="212"/>
        <v>0</v>
      </c>
      <c r="S440" s="59">
        <f t="shared" si="212"/>
        <v>0</v>
      </c>
      <c r="T440" s="59">
        <f t="shared" si="212"/>
        <v>0</v>
      </c>
      <c r="U440" s="59">
        <f t="shared" si="212"/>
        <v>0</v>
      </c>
      <c r="V440" s="59">
        <f t="shared" si="212"/>
        <v>0</v>
      </c>
      <c r="W440" s="59"/>
    </row>
    <row r="441" spans="1:23" s="60" customFormat="1" ht="13.5" customHeight="1">
      <c r="A441" s="61"/>
      <c r="B441" s="196" t="s">
        <v>26</v>
      </c>
      <c r="C441" s="197"/>
      <c r="D441" s="58"/>
      <c r="E441" s="72"/>
      <c r="F441" s="73"/>
      <c r="G441" s="67"/>
      <c r="H441" s="59">
        <f>SUM(H53,H61,H258,H272)</f>
        <v>56421473</v>
      </c>
      <c r="I441" s="59">
        <f t="shared" ref="I441:O441" si="213">SUM(I53,I61,I258,I272)</f>
        <v>8000000</v>
      </c>
      <c r="J441" s="59">
        <f t="shared" si="213"/>
        <v>15112500</v>
      </c>
      <c r="K441" s="59">
        <f t="shared" si="213"/>
        <v>9660243</v>
      </c>
      <c r="L441" s="59">
        <f t="shared" si="213"/>
        <v>6250000</v>
      </c>
      <c r="M441" s="59">
        <f t="shared" si="213"/>
        <v>0</v>
      </c>
      <c r="N441" s="59">
        <f t="shared" si="213"/>
        <v>0</v>
      </c>
      <c r="O441" s="59">
        <f t="shared" si="213"/>
        <v>0</v>
      </c>
      <c r="P441" s="59">
        <f>SUM(P53,P61,P258,P272)</f>
        <v>0</v>
      </c>
      <c r="Q441" s="59">
        <f t="shared" ref="Q441:V441" si="214">SUM(Q53,Q61,Q258,Q272)</f>
        <v>0</v>
      </c>
      <c r="R441" s="59">
        <f t="shared" si="214"/>
        <v>0</v>
      </c>
      <c r="S441" s="59">
        <f t="shared" si="214"/>
        <v>0</v>
      </c>
      <c r="T441" s="59">
        <f t="shared" si="214"/>
        <v>0</v>
      </c>
      <c r="U441" s="59">
        <f t="shared" si="214"/>
        <v>0</v>
      </c>
      <c r="V441" s="59">
        <f t="shared" si="214"/>
        <v>0</v>
      </c>
      <c r="W441" s="59"/>
    </row>
    <row r="442" spans="1:23" hidden="1">
      <c r="G442" s="99" t="s">
        <v>248</v>
      </c>
      <c r="H442" s="1">
        <f t="shared" ref="H442:V442" si="215">H432-H406-H341</f>
        <v>618170282</v>
      </c>
      <c r="I442" s="1">
        <f t="shared" si="215"/>
        <v>178988398</v>
      </c>
      <c r="J442" s="1">
        <f t="shared" si="215"/>
        <v>164526479</v>
      </c>
      <c r="K442" s="1">
        <f t="shared" si="215"/>
        <v>63324844</v>
      </c>
      <c r="L442" s="1">
        <f t="shared" si="215"/>
        <v>31220264</v>
      </c>
      <c r="M442" s="1">
        <f t="shared" si="215"/>
        <v>2998444</v>
      </c>
      <c r="N442" s="1">
        <f t="shared" si="215"/>
        <v>2743356</v>
      </c>
      <c r="O442" s="1">
        <f t="shared" si="215"/>
        <v>2839254</v>
      </c>
      <c r="P442" s="1">
        <f t="shared" si="215"/>
        <v>2446497</v>
      </c>
      <c r="Q442" s="1">
        <f t="shared" si="215"/>
        <v>1559723</v>
      </c>
      <c r="R442" s="1">
        <f t="shared" si="215"/>
        <v>200000</v>
      </c>
      <c r="S442" s="1">
        <f t="shared" si="215"/>
        <v>200000</v>
      </c>
      <c r="T442" s="1">
        <f t="shared" si="215"/>
        <v>200000</v>
      </c>
      <c r="U442" s="1">
        <f t="shared" si="215"/>
        <v>200000</v>
      </c>
      <c r="V442" s="1">
        <f t="shared" si="215"/>
        <v>200000</v>
      </c>
      <c r="W442" s="1">
        <f t="shared" ref="W442" si="216">W432-W406</f>
        <v>0</v>
      </c>
    </row>
    <row r="443" spans="1:23" hidden="1">
      <c r="G443" s="74" t="s">
        <v>177</v>
      </c>
      <c r="H443" s="1">
        <f>H432-H406</f>
        <v>626239010</v>
      </c>
      <c r="I443" s="1">
        <f t="shared" ref="I443:V443" si="217">I432-I406</f>
        <v>182739824</v>
      </c>
      <c r="J443" s="1">
        <f t="shared" si="217"/>
        <v>166361616</v>
      </c>
      <c r="K443" s="1">
        <f t="shared" si="217"/>
        <v>64848128</v>
      </c>
      <c r="L443" s="1">
        <f t="shared" si="217"/>
        <v>31230645</v>
      </c>
      <c r="M443" s="1">
        <f t="shared" si="217"/>
        <v>2998444</v>
      </c>
      <c r="N443" s="1">
        <f t="shared" si="217"/>
        <v>2743356</v>
      </c>
      <c r="O443" s="1">
        <f t="shared" si="217"/>
        <v>2839254</v>
      </c>
      <c r="P443" s="1">
        <f t="shared" si="217"/>
        <v>2446497</v>
      </c>
      <c r="Q443" s="1">
        <f t="shared" si="217"/>
        <v>1559723</v>
      </c>
      <c r="R443" s="1">
        <f t="shared" si="217"/>
        <v>200000</v>
      </c>
      <c r="S443" s="1">
        <f t="shared" si="217"/>
        <v>200000</v>
      </c>
      <c r="T443" s="1">
        <f t="shared" si="217"/>
        <v>200000</v>
      </c>
      <c r="U443" s="1">
        <f t="shared" si="217"/>
        <v>200000</v>
      </c>
      <c r="V443" s="1">
        <f t="shared" si="217"/>
        <v>200000</v>
      </c>
    </row>
    <row r="444" spans="1:23" hidden="1">
      <c r="G444" s="74" t="s">
        <v>178</v>
      </c>
      <c r="H444" s="1">
        <f>H406</f>
        <v>102487354</v>
      </c>
      <c r="I444" s="1">
        <f t="shared" ref="I444:V444" si="218">I406</f>
        <v>10535549</v>
      </c>
      <c r="J444" s="1">
        <f t="shared" si="218"/>
        <v>12109790</v>
      </c>
      <c r="K444" s="1">
        <f t="shared" si="218"/>
        <v>10276839</v>
      </c>
      <c r="L444" s="1">
        <f t="shared" si="218"/>
        <v>9028007</v>
      </c>
      <c r="M444" s="1">
        <f t="shared" si="218"/>
        <v>7561980</v>
      </c>
      <c r="N444" s="1">
        <f t="shared" si="218"/>
        <v>4960034</v>
      </c>
      <c r="O444" s="1">
        <f t="shared" si="218"/>
        <v>4956214</v>
      </c>
      <c r="P444" s="1">
        <f t="shared" si="218"/>
        <v>4519898</v>
      </c>
      <c r="Q444" s="1">
        <f t="shared" si="218"/>
        <v>4305543</v>
      </c>
      <c r="R444" s="1">
        <f t="shared" si="218"/>
        <v>4089403</v>
      </c>
      <c r="S444" s="1">
        <f t="shared" si="218"/>
        <v>3355668</v>
      </c>
      <c r="T444" s="1">
        <f t="shared" si="218"/>
        <v>141950</v>
      </c>
      <c r="U444" s="1">
        <f t="shared" si="218"/>
        <v>0</v>
      </c>
      <c r="V444" s="1">
        <f t="shared" si="218"/>
        <v>0</v>
      </c>
    </row>
    <row r="445" spans="1:23" hidden="1">
      <c r="I445" s="1"/>
    </row>
    <row r="446" spans="1:23" hidden="1">
      <c r="I446" s="1"/>
      <c r="J446" s="1"/>
    </row>
    <row r="447" spans="1:23" hidden="1">
      <c r="G447" s="100" t="s">
        <v>251</v>
      </c>
      <c r="H447" s="1">
        <f>SUM(H12,H17,H22,H27,H32,H40,H46,H54,H62,H68,H73,H79,H85,H91,H97,H103,H108,H113,H118,H125,H131,H138,H147,H154,H159,H164,H169,H174,H179,H188,H195,H208,H213,H229,H236,H243,H248,H253,H259,H264,H268,H273,H277,H281,H285,H289,H293,H298,H302,H306,H310,H314,H318,H323,H327,H331,H336,H344,H348,H353,H357,H361,H365,H369,H373,H377,H381,H385,H389,H393,H397,H401,H408,H411,H414,H417,H420,H423,H217,H221,H225)</f>
        <v>2553771078</v>
      </c>
      <c r="I447" s="1">
        <f t="shared" ref="I447:V447" si="219">SUM(I12,I17,I22,I27,I32,I40,I46,I54,I62,I68,I73,I79,I85,I91,I97,I103,I108,I113,I118,I125,I131,I138,I147,I154,I159,I164,I169,I174,I179,I188,I195,I208,I213,I229,I236,I243,I248,I253,I259,I264,I268,I273,I277,I281,I285,I289,I293,I298,I302,I306,I310,I314,I318,I323,I327,I331,I336,I344,I348,I353,I357,I361,I365,I369,I373,I377,I381,I385,I389,I393,I397,I401,I408,I411,I414,I417,I420,I423,I217,I221,I225)</f>
        <v>679843888</v>
      </c>
      <c r="J447" s="1">
        <f t="shared" si="219"/>
        <v>851266990</v>
      </c>
      <c r="K447" s="1">
        <f t="shared" si="219"/>
        <v>404327455</v>
      </c>
      <c r="L447" s="1">
        <f t="shared" si="219"/>
        <v>138033859</v>
      </c>
      <c r="M447" s="1">
        <f t="shared" si="219"/>
        <v>20560424</v>
      </c>
      <c r="N447" s="1">
        <f t="shared" si="219"/>
        <v>17703390</v>
      </c>
      <c r="O447" s="1">
        <f t="shared" si="219"/>
        <v>25622067</v>
      </c>
      <c r="P447" s="1">
        <f t="shared" si="219"/>
        <v>9792994</v>
      </c>
      <c r="Q447" s="1">
        <f t="shared" si="219"/>
        <v>5865266</v>
      </c>
      <c r="R447" s="1">
        <f t="shared" si="219"/>
        <v>4289403</v>
      </c>
      <c r="S447" s="1">
        <f t="shared" si="219"/>
        <v>3555668</v>
      </c>
      <c r="T447" s="1">
        <f t="shared" si="219"/>
        <v>341950</v>
      </c>
      <c r="U447" s="1">
        <f t="shared" si="219"/>
        <v>200000</v>
      </c>
      <c r="V447" s="1">
        <f t="shared" si="219"/>
        <v>200000</v>
      </c>
      <c r="W447" s="1">
        <f>SUM(W12,W17,W22,W27,W32,W40,W46,W54,W62,W68,W73,W79,W85,W91,W97,W103,W108,W113,W118,W125,W131,W138,W147,W154,W159,W164,W169,W174,W179,W188,W195,W208,W213,W229,W236,W243,W248,W253,W259,W264,W268,W273,W277,W281,W285,W289,W293,W298,W302,W306,W310,W314,W318,W323,W327,W331,W336,W344,W348,W353,W357,W361,W365,W369,W373,W377,W381,W385,W389,W393,W397,W401,W408,W411,W414,W417,W420,W423,W217,W221,W225)</f>
        <v>619995861</v>
      </c>
    </row>
    <row r="448" spans="1:23" s="74" customFormat="1" hidden="1">
      <c r="B448" s="23"/>
      <c r="C448" s="23"/>
      <c r="G448" s="101" t="s">
        <v>254</v>
      </c>
      <c r="H448" s="1">
        <f t="shared" ref="H448:W448" si="220">SUM(H5,H341,H406)</f>
        <v>2553771078</v>
      </c>
      <c r="I448" s="1">
        <f t="shared" si="220"/>
        <v>679843888</v>
      </c>
      <c r="J448" s="1">
        <f t="shared" si="220"/>
        <v>851266990</v>
      </c>
      <c r="K448" s="1">
        <f t="shared" si="220"/>
        <v>404327455</v>
      </c>
      <c r="L448" s="1">
        <f t="shared" si="220"/>
        <v>138033859</v>
      </c>
      <c r="M448" s="1">
        <f t="shared" si="220"/>
        <v>20560424</v>
      </c>
      <c r="N448" s="1">
        <f t="shared" si="220"/>
        <v>17703390</v>
      </c>
      <c r="O448" s="1">
        <f t="shared" si="220"/>
        <v>25622067</v>
      </c>
      <c r="P448" s="1">
        <f t="shared" si="220"/>
        <v>9792994</v>
      </c>
      <c r="Q448" s="1">
        <f t="shared" si="220"/>
        <v>5865266</v>
      </c>
      <c r="R448" s="1">
        <f t="shared" si="220"/>
        <v>4289403</v>
      </c>
      <c r="S448" s="1">
        <f t="shared" si="220"/>
        <v>3555668</v>
      </c>
      <c r="T448" s="1">
        <f t="shared" si="220"/>
        <v>341950</v>
      </c>
      <c r="U448" s="1">
        <f t="shared" si="220"/>
        <v>200000</v>
      </c>
      <c r="V448" s="1">
        <f t="shared" si="220"/>
        <v>200000</v>
      </c>
      <c r="W448" s="1">
        <f t="shared" si="220"/>
        <v>619995861</v>
      </c>
    </row>
    <row r="449" spans="2:22" hidden="1">
      <c r="G449" s="74" t="s">
        <v>252</v>
      </c>
      <c r="H449" s="1">
        <f t="shared" ref="H449:V449" si="221">SUM(H10,H202,H206,H342,H407)</f>
        <v>728726364</v>
      </c>
      <c r="I449" s="1">
        <f t="shared" si="221"/>
        <v>193275373</v>
      </c>
      <c r="J449" s="1">
        <f t="shared" si="221"/>
        <v>178471406</v>
      </c>
      <c r="K449" s="1">
        <f t="shared" si="221"/>
        <v>75124967</v>
      </c>
      <c r="L449" s="1">
        <f t="shared" si="221"/>
        <v>40258652</v>
      </c>
      <c r="M449" s="1">
        <f t="shared" si="221"/>
        <v>10560424</v>
      </c>
      <c r="N449" s="1">
        <f t="shared" si="221"/>
        <v>7703390</v>
      </c>
      <c r="O449" s="1">
        <f t="shared" si="221"/>
        <v>7795468</v>
      </c>
      <c r="P449" s="1">
        <f t="shared" si="221"/>
        <v>6966395</v>
      </c>
      <c r="Q449" s="1">
        <f t="shared" si="221"/>
        <v>5865266</v>
      </c>
      <c r="R449" s="1">
        <f t="shared" si="221"/>
        <v>4289403</v>
      </c>
      <c r="S449" s="1">
        <f t="shared" si="221"/>
        <v>3555668</v>
      </c>
      <c r="T449" s="1">
        <f t="shared" si="221"/>
        <v>341950</v>
      </c>
      <c r="U449" s="1">
        <f t="shared" si="221"/>
        <v>200000</v>
      </c>
      <c r="V449" s="1">
        <f t="shared" si="221"/>
        <v>200000</v>
      </c>
    </row>
    <row r="450" spans="2:22" hidden="1">
      <c r="G450" s="74" t="s">
        <v>253</v>
      </c>
      <c r="H450" s="1">
        <f t="shared" ref="H450:V450" si="222">SUM(H11,H203,H207,H343)</f>
        <v>1825044714</v>
      </c>
      <c r="I450" s="1">
        <f t="shared" si="222"/>
        <v>486568515</v>
      </c>
      <c r="J450" s="1">
        <f t="shared" si="222"/>
        <v>672795584</v>
      </c>
      <c r="K450" s="1">
        <f t="shared" si="222"/>
        <v>329202488</v>
      </c>
      <c r="L450" s="1">
        <f t="shared" si="222"/>
        <v>97775207</v>
      </c>
      <c r="M450" s="1">
        <f t="shared" si="222"/>
        <v>10000000</v>
      </c>
      <c r="N450" s="1">
        <f t="shared" si="222"/>
        <v>10000000</v>
      </c>
      <c r="O450" s="1">
        <f t="shared" si="222"/>
        <v>17826599</v>
      </c>
      <c r="P450" s="1">
        <f t="shared" si="222"/>
        <v>2826599</v>
      </c>
      <c r="Q450" s="1">
        <f t="shared" si="222"/>
        <v>0</v>
      </c>
      <c r="R450" s="1">
        <f t="shared" si="222"/>
        <v>0</v>
      </c>
      <c r="S450" s="1">
        <f t="shared" si="222"/>
        <v>0</v>
      </c>
      <c r="T450" s="1">
        <f t="shared" si="222"/>
        <v>0</v>
      </c>
      <c r="U450" s="1">
        <f t="shared" si="222"/>
        <v>0</v>
      </c>
      <c r="V450" s="1">
        <f t="shared" si="222"/>
        <v>0</v>
      </c>
    </row>
    <row r="459" spans="2:22">
      <c r="B459" s="90"/>
    </row>
  </sheetData>
  <mergeCells count="621">
    <mergeCell ref="G221:G224"/>
    <mergeCell ref="B241:C241"/>
    <mergeCell ref="G236:G242"/>
    <mergeCell ref="A237:C237"/>
    <mergeCell ref="B242:C242"/>
    <mergeCell ref="E217:F220"/>
    <mergeCell ref="B224:C224"/>
    <mergeCell ref="A226:C226"/>
    <mergeCell ref="A227:C227"/>
    <mergeCell ref="B228:C228"/>
    <mergeCell ref="D225:D228"/>
    <mergeCell ref="E225:F228"/>
    <mergeCell ref="E221:F224"/>
    <mergeCell ref="D221:D224"/>
    <mergeCell ref="G389:G392"/>
    <mergeCell ref="G393:G396"/>
    <mergeCell ref="G397:G400"/>
    <mergeCell ref="G401:G404"/>
    <mergeCell ref="G353:G356"/>
    <mergeCell ref="G357:G360"/>
    <mergeCell ref="G361:G364"/>
    <mergeCell ref="G365:G368"/>
    <mergeCell ref="G369:G372"/>
    <mergeCell ref="G373:G376"/>
    <mergeCell ref="G377:G380"/>
    <mergeCell ref="G381:G384"/>
    <mergeCell ref="G385:G388"/>
    <mergeCell ref="D401:D404"/>
    <mergeCell ref="A402:C402"/>
    <mergeCell ref="B403:C403"/>
    <mergeCell ref="A404:C404"/>
    <mergeCell ref="E401:F404"/>
    <mergeCell ref="D393:D396"/>
    <mergeCell ref="A394:C394"/>
    <mergeCell ref="B395:C395"/>
    <mergeCell ref="A396:C396"/>
    <mergeCell ref="D397:D400"/>
    <mergeCell ref="A398:C398"/>
    <mergeCell ref="B399:C399"/>
    <mergeCell ref="A400:C400"/>
    <mergeCell ref="E393:F396"/>
    <mergeCell ref="E397:F400"/>
    <mergeCell ref="D385:D388"/>
    <mergeCell ref="A386:C386"/>
    <mergeCell ref="B387:C387"/>
    <mergeCell ref="A388:C388"/>
    <mergeCell ref="D389:D392"/>
    <mergeCell ref="A390:C390"/>
    <mergeCell ref="B391:C391"/>
    <mergeCell ref="A392:C392"/>
    <mergeCell ref="E385:F388"/>
    <mergeCell ref="E389:F392"/>
    <mergeCell ref="D377:D380"/>
    <mergeCell ref="A378:C378"/>
    <mergeCell ref="B379:C379"/>
    <mergeCell ref="A380:C380"/>
    <mergeCell ref="D381:D384"/>
    <mergeCell ref="A382:C382"/>
    <mergeCell ref="B383:C383"/>
    <mergeCell ref="A384:C384"/>
    <mergeCell ref="E377:F380"/>
    <mergeCell ref="E381:F384"/>
    <mergeCell ref="D369:D372"/>
    <mergeCell ref="A370:C370"/>
    <mergeCell ref="B371:C371"/>
    <mergeCell ref="A372:C372"/>
    <mergeCell ref="D373:D376"/>
    <mergeCell ref="A374:C374"/>
    <mergeCell ref="B375:C375"/>
    <mergeCell ref="A376:C376"/>
    <mergeCell ref="E369:F372"/>
    <mergeCell ref="E373:F376"/>
    <mergeCell ref="D361:D364"/>
    <mergeCell ref="A362:C362"/>
    <mergeCell ref="B363:C363"/>
    <mergeCell ref="A364:C364"/>
    <mergeCell ref="D365:D368"/>
    <mergeCell ref="A366:C366"/>
    <mergeCell ref="B367:C367"/>
    <mergeCell ref="A368:C368"/>
    <mergeCell ref="E361:F364"/>
    <mergeCell ref="E365:F368"/>
    <mergeCell ref="D353:D356"/>
    <mergeCell ref="A354:C354"/>
    <mergeCell ref="B355:C355"/>
    <mergeCell ref="A356:C356"/>
    <mergeCell ref="D357:D360"/>
    <mergeCell ref="A358:C358"/>
    <mergeCell ref="B359:C359"/>
    <mergeCell ref="A360:C360"/>
    <mergeCell ref="E353:F356"/>
    <mergeCell ref="E357:F360"/>
    <mergeCell ref="B262:C262"/>
    <mergeCell ref="D259:D263"/>
    <mergeCell ref="E259:F263"/>
    <mergeCell ref="G259:G263"/>
    <mergeCell ref="A260:C260"/>
    <mergeCell ref="B261:C261"/>
    <mergeCell ref="A263:C263"/>
    <mergeCell ref="A98:C98"/>
    <mergeCell ref="A99:C99"/>
    <mergeCell ref="B100:C100"/>
    <mergeCell ref="B101:C101"/>
    <mergeCell ref="B102:C102"/>
    <mergeCell ref="D97:D102"/>
    <mergeCell ref="E97:F102"/>
    <mergeCell ref="G97:G102"/>
    <mergeCell ref="G108:G112"/>
    <mergeCell ref="E108:F112"/>
    <mergeCell ref="G179:G187"/>
    <mergeCell ref="D125:D130"/>
    <mergeCell ref="E125:F130"/>
    <mergeCell ref="D164:D168"/>
    <mergeCell ref="G125:G130"/>
    <mergeCell ref="D131:D137"/>
    <mergeCell ref="E131:F137"/>
    <mergeCell ref="G131:G137"/>
    <mergeCell ref="D281:D284"/>
    <mergeCell ref="E281:F284"/>
    <mergeCell ref="G281:G284"/>
    <mergeCell ref="A282:C282"/>
    <mergeCell ref="A283:C283"/>
    <mergeCell ref="B284:C284"/>
    <mergeCell ref="D285:D288"/>
    <mergeCell ref="E285:F288"/>
    <mergeCell ref="G285:G288"/>
    <mergeCell ref="A286:C286"/>
    <mergeCell ref="A287:C287"/>
    <mergeCell ref="B288:C288"/>
    <mergeCell ref="E164:F168"/>
    <mergeCell ref="D147:D153"/>
    <mergeCell ref="E147:F153"/>
    <mergeCell ref="G147:G153"/>
    <mergeCell ref="E174:F178"/>
    <mergeCell ref="G174:G178"/>
    <mergeCell ref="D159:D163"/>
    <mergeCell ref="B162:C162"/>
    <mergeCell ref="A163:C163"/>
    <mergeCell ref="G138:G146"/>
    <mergeCell ref="D154:D158"/>
    <mergeCell ref="G348:G352"/>
    <mergeCell ref="A349:C349"/>
    <mergeCell ref="B351:C351"/>
    <mergeCell ref="A352:C352"/>
    <mergeCell ref="D113:D117"/>
    <mergeCell ref="E113:F117"/>
    <mergeCell ref="G113:G117"/>
    <mergeCell ref="A114:C114"/>
    <mergeCell ref="A115:C115"/>
    <mergeCell ref="B116:C116"/>
    <mergeCell ref="B117:C117"/>
    <mergeCell ref="B275:C275"/>
    <mergeCell ref="A189:C189"/>
    <mergeCell ref="B190:C190"/>
    <mergeCell ref="B191:C191"/>
    <mergeCell ref="A192:C192"/>
    <mergeCell ref="G273:G276"/>
    <mergeCell ref="D188:D194"/>
    <mergeCell ref="B239:C239"/>
    <mergeCell ref="A240:C240"/>
    <mergeCell ref="D236:D242"/>
    <mergeCell ref="B258:C258"/>
    <mergeCell ref="A270:C270"/>
    <mergeCell ref="E236:F242"/>
    <mergeCell ref="B350:C350"/>
    <mergeCell ref="D348:D352"/>
    <mergeCell ref="E348:F352"/>
    <mergeCell ref="D253:D258"/>
    <mergeCell ref="E253:F258"/>
    <mergeCell ref="B271:C271"/>
    <mergeCell ref="B257:C257"/>
    <mergeCell ref="B266:C266"/>
    <mergeCell ref="A267:C267"/>
    <mergeCell ref="E331:F335"/>
    <mergeCell ref="B346:C346"/>
    <mergeCell ref="A347:C347"/>
    <mergeCell ref="D344:D347"/>
    <mergeCell ref="E344:F347"/>
    <mergeCell ref="E314:F317"/>
    <mergeCell ref="B300:C300"/>
    <mergeCell ref="B297:C297"/>
    <mergeCell ref="A307:C307"/>
    <mergeCell ref="B308:C308"/>
    <mergeCell ref="A309:C309"/>
    <mergeCell ref="A301:C301"/>
    <mergeCell ref="D298:D301"/>
    <mergeCell ref="D323:D326"/>
    <mergeCell ref="E323:F326"/>
    <mergeCell ref="G323:G326"/>
    <mergeCell ref="A324:C324"/>
    <mergeCell ref="B325:C325"/>
    <mergeCell ref="A326:C326"/>
    <mergeCell ref="A276:C276"/>
    <mergeCell ref="D273:D276"/>
    <mergeCell ref="E273:F276"/>
    <mergeCell ref="A274:C274"/>
    <mergeCell ref="B322:C322"/>
    <mergeCell ref="D318:D322"/>
    <mergeCell ref="E318:F322"/>
    <mergeCell ref="G318:G322"/>
    <mergeCell ref="A319:C319"/>
    <mergeCell ref="B320:C320"/>
    <mergeCell ref="A321:C321"/>
    <mergeCell ref="D314:D317"/>
    <mergeCell ref="G314:G317"/>
    <mergeCell ref="A315:C315"/>
    <mergeCell ref="A316:C316"/>
    <mergeCell ref="B317:C317"/>
    <mergeCell ref="D310:D313"/>
    <mergeCell ref="E310:F313"/>
    <mergeCell ref="D293:D297"/>
    <mergeCell ref="E293:F297"/>
    <mergeCell ref="G331:G335"/>
    <mergeCell ref="A332:C332"/>
    <mergeCell ref="B333:C333"/>
    <mergeCell ref="B334:C334"/>
    <mergeCell ref="A335:C335"/>
    <mergeCell ref="D327:D330"/>
    <mergeCell ref="E327:F330"/>
    <mergeCell ref="G327:G330"/>
    <mergeCell ref="A328:C328"/>
    <mergeCell ref="B329:C329"/>
    <mergeCell ref="A330:C330"/>
    <mergeCell ref="D331:D335"/>
    <mergeCell ref="G344:G347"/>
    <mergeCell ref="E340:F340"/>
    <mergeCell ref="A341:G341"/>
    <mergeCell ref="A342:C342"/>
    <mergeCell ref="E342:F342"/>
    <mergeCell ref="A343:C343"/>
    <mergeCell ref="E343:F343"/>
    <mergeCell ref="A345:C345"/>
    <mergeCell ref="D336:D339"/>
    <mergeCell ref="E336:F339"/>
    <mergeCell ref="G336:G339"/>
    <mergeCell ref="A337:C337"/>
    <mergeCell ref="A338:C338"/>
    <mergeCell ref="B339:C339"/>
    <mergeCell ref="G118:G124"/>
    <mergeCell ref="D138:D146"/>
    <mergeCell ref="E118:F124"/>
    <mergeCell ref="D118:D124"/>
    <mergeCell ref="G159:G163"/>
    <mergeCell ref="E159:F163"/>
    <mergeCell ref="D414:D416"/>
    <mergeCell ref="E414:F416"/>
    <mergeCell ref="G414:G416"/>
    <mergeCell ref="A406:G406"/>
    <mergeCell ref="A407:C407"/>
    <mergeCell ref="E407:F407"/>
    <mergeCell ref="D408:D410"/>
    <mergeCell ref="E408:F410"/>
    <mergeCell ref="G408:G410"/>
    <mergeCell ref="A409:C409"/>
    <mergeCell ref="B410:C410"/>
    <mergeCell ref="D411:D413"/>
    <mergeCell ref="E411:F413"/>
    <mergeCell ref="G411:G413"/>
    <mergeCell ref="A412:C412"/>
    <mergeCell ref="B413:C413"/>
    <mergeCell ref="A160:C160"/>
    <mergeCell ref="B161:C161"/>
    <mergeCell ref="A415:C415"/>
    <mergeCell ref="B416:C416"/>
    <mergeCell ref="B429:C429"/>
    <mergeCell ref="D423:D425"/>
    <mergeCell ref="E423:F425"/>
    <mergeCell ref="G423:G425"/>
    <mergeCell ref="A424:C424"/>
    <mergeCell ref="B425:C425"/>
    <mergeCell ref="A427:C427"/>
    <mergeCell ref="E427:F427"/>
    <mergeCell ref="B428:C428"/>
    <mergeCell ref="A418:C418"/>
    <mergeCell ref="B419:C419"/>
    <mergeCell ref="D420:D422"/>
    <mergeCell ref="E420:F422"/>
    <mergeCell ref="G420:G422"/>
    <mergeCell ref="A421:C421"/>
    <mergeCell ref="B422:C422"/>
    <mergeCell ref="B430:C430"/>
    <mergeCell ref="B431:C431"/>
    <mergeCell ref="G164:G168"/>
    <mergeCell ref="A165:C165"/>
    <mergeCell ref="A166:C166"/>
    <mergeCell ref="B167:C167"/>
    <mergeCell ref="B168:C168"/>
    <mergeCell ref="A214:C214"/>
    <mergeCell ref="B215:C215"/>
    <mergeCell ref="E204:F204"/>
    <mergeCell ref="A205:G205"/>
    <mergeCell ref="A206:C206"/>
    <mergeCell ref="E206:F206"/>
    <mergeCell ref="A207:C207"/>
    <mergeCell ref="E207:F207"/>
    <mergeCell ref="E200:F200"/>
    <mergeCell ref="A201:G201"/>
    <mergeCell ref="A202:C202"/>
    <mergeCell ref="E202:F202"/>
    <mergeCell ref="A203:C203"/>
    <mergeCell ref="D417:D419"/>
    <mergeCell ref="E417:F419"/>
    <mergeCell ref="G417:G419"/>
    <mergeCell ref="E405:F405"/>
    <mergeCell ref="B439:C439"/>
    <mergeCell ref="B440:C440"/>
    <mergeCell ref="B441:C441"/>
    <mergeCell ref="A432:C432"/>
    <mergeCell ref="E432:F432"/>
    <mergeCell ref="B433:C433"/>
    <mergeCell ref="B434:C434"/>
    <mergeCell ref="B435:C435"/>
    <mergeCell ref="B436:C436"/>
    <mergeCell ref="A437:C437"/>
    <mergeCell ref="E437:F437"/>
    <mergeCell ref="B438:C438"/>
    <mergeCell ref="E154:F158"/>
    <mergeCell ref="G154:G158"/>
    <mergeCell ref="A155:C155"/>
    <mergeCell ref="B156:C156"/>
    <mergeCell ref="B157:C157"/>
    <mergeCell ref="A158:C158"/>
    <mergeCell ref="A139:C139"/>
    <mergeCell ref="B140:C140"/>
    <mergeCell ref="A148:C148"/>
    <mergeCell ref="B152:C152"/>
    <mergeCell ref="B153:C153"/>
    <mergeCell ref="B149:C149"/>
    <mergeCell ref="B150:C150"/>
    <mergeCell ref="A151:C151"/>
    <mergeCell ref="B145:C145"/>
    <mergeCell ref="B146:C146"/>
    <mergeCell ref="E138:F146"/>
    <mergeCell ref="B123:C123"/>
    <mergeCell ref="B124:C124"/>
    <mergeCell ref="A119:C119"/>
    <mergeCell ref="B120:C120"/>
    <mergeCell ref="A121:C121"/>
    <mergeCell ref="B122:C122"/>
    <mergeCell ref="B135:C135"/>
    <mergeCell ref="B144:C144"/>
    <mergeCell ref="B141:C141"/>
    <mergeCell ref="B142:C142"/>
    <mergeCell ref="A143:C143"/>
    <mergeCell ref="B136:C136"/>
    <mergeCell ref="B137:C137"/>
    <mergeCell ref="A126:C126"/>
    <mergeCell ref="B127:C127"/>
    <mergeCell ref="A128:C128"/>
    <mergeCell ref="B129:C129"/>
    <mergeCell ref="B130:C130"/>
    <mergeCell ref="A134:C134"/>
    <mergeCell ref="A132:C132"/>
    <mergeCell ref="B133:C133"/>
    <mergeCell ref="D108:D112"/>
    <mergeCell ref="A109:C109"/>
    <mergeCell ref="A110:C110"/>
    <mergeCell ref="B111:C111"/>
    <mergeCell ref="B112:C112"/>
    <mergeCell ref="A104:C104"/>
    <mergeCell ref="A105:C105"/>
    <mergeCell ref="B106:C106"/>
    <mergeCell ref="B107:C107"/>
    <mergeCell ref="E103:F107"/>
    <mergeCell ref="G103:G107"/>
    <mergeCell ref="D91:D96"/>
    <mergeCell ref="E91:F96"/>
    <mergeCell ref="G91:G96"/>
    <mergeCell ref="B84:C84"/>
    <mergeCell ref="D79:D84"/>
    <mergeCell ref="E79:F84"/>
    <mergeCell ref="G79:G84"/>
    <mergeCell ref="A92:C92"/>
    <mergeCell ref="A93:C93"/>
    <mergeCell ref="B94:C94"/>
    <mergeCell ref="B95:C95"/>
    <mergeCell ref="D103:D107"/>
    <mergeCell ref="A87:C87"/>
    <mergeCell ref="A80:C80"/>
    <mergeCell ref="A81:C81"/>
    <mergeCell ref="B82:C82"/>
    <mergeCell ref="B83:C83"/>
    <mergeCell ref="B96:C96"/>
    <mergeCell ref="G62:G67"/>
    <mergeCell ref="B67:C67"/>
    <mergeCell ref="B78:C78"/>
    <mergeCell ref="D73:D78"/>
    <mergeCell ref="G73:G78"/>
    <mergeCell ref="E85:F90"/>
    <mergeCell ref="G85:G90"/>
    <mergeCell ref="A74:C74"/>
    <mergeCell ref="A75:C75"/>
    <mergeCell ref="B88:C88"/>
    <mergeCell ref="B89:C89"/>
    <mergeCell ref="A86:C86"/>
    <mergeCell ref="B90:C90"/>
    <mergeCell ref="D85:D90"/>
    <mergeCell ref="E73:F78"/>
    <mergeCell ref="B76:C76"/>
    <mergeCell ref="B77:C77"/>
    <mergeCell ref="D68:D72"/>
    <mergeCell ref="E68:F72"/>
    <mergeCell ref="G68:G72"/>
    <mergeCell ref="A69:C69"/>
    <mergeCell ref="A70:C70"/>
    <mergeCell ref="B71:C71"/>
    <mergeCell ref="B72:C72"/>
    <mergeCell ref="A63:C63"/>
    <mergeCell ref="A64:C64"/>
    <mergeCell ref="B60:C60"/>
    <mergeCell ref="D46:D53"/>
    <mergeCell ref="E46:F53"/>
    <mergeCell ref="A55:C55"/>
    <mergeCell ref="A57:C57"/>
    <mergeCell ref="B65:C65"/>
    <mergeCell ref="B66:C66"/>
    <mergeCell ref="D62:D67"/>
    <mergeCell ref="E62:F67"/>
    <mergeCell ref="B48:C48"/>
    <mergeCell ref="W2:W3"/>
    <mergeCell ref="E4:F4"/>
    <mergeCell ref="A5:G5"/>
    <mergeCell ref="A6:C6"/>
    <mergeCell ref="E6:F6"/>
    <mergeCell ref="A7:C7"/>
    <mergeCell ref="E7:F7"/>
    <mergeCell ref="D17:D21"/>
    <mergeCell ref="E17:F21"/>
    <mergeCell ref="G17:G21"/>
    <mergeCell ref="A18:C18"/>
    <mergeCell ref="A19:C19"/>
    <mergeCell ref="B20:C20"/>
    <mergeCell ref="B21:C21"/>
    <mergeCell ref="D12:D16"/>
    <mergeCell ref="E12:F16"/>
    <mergeCell ref="G12:G16"/>
    <mergeCell ref="A13:C13"/>
    <mergeCell ref="A14:C14"/>
    <mergeCell ref="B15:C15"/>
    <mergeCell ref="B16:C16"/>
    <mergeCell ref="A9:G9"/>
    <mergeCell ref="A10:C10"/>
    <mergeCell ref="E10:F10"/>
    <mergeCell ref="Q1:U1"/>
    <mergeCell ref="B2:B3"/>
    <mergeCell ref="C2:C3"/>
    <mergeCell ref="D2:D3"/>
    <mergeCell ref="E2:F3"/>
    <mergeCell ref="G2:G3"/>
    <mergeCell ref="H2:H3"/>
    <mergeCell ref="I2:V2"/>
    <mergeCell ref="E8:F8"/>
    <mergeCell ref="A41:C41"/>
    <mergeCell ref="B42:C42"/>
    <mergeCell ref="B43:C43"/>
    <mergeCell ref="G46:G53"/>
    <mergeCell ref="A47:C47"/>
    <mergeCell ref="B44:C44"/>
    <mergeCell ref="A45:C45"/>
    <mergeCell ref="D40:D45"/>
    <mergeCell ref="E40:F45"/>
    <mergeCell ref="A50:C50"/>
    <mergeCell ref="B51:C51"/>
    <mergeCell ref="B52:C52"/>
    <mergeCell ref="B53:C53"/>
    <mergeCell ref="B49:C49"/>
    <mergeCell ref="B39:C39"/>
    <mergeCell ref="B34:C34"/>
    <mergeCell ref="B36:C36"/>
    <mergeCell ref="B38:C38"/>
    <mergeCell ref="A11:C11"/>
    <mergeCell ref="E11:F11"/>
    <mergeCell ref="D27:D31"/>
    <mergeCell ref="E27:F31"/>
    <mergeCell ref="A28:C28"/>
    <mergeCell ref="A29:C29"/>
    <mergeCell ref="B30:C30"/>
    <mergeCell ref="B31:C31"/>
    <mergeCell ref="D22:D26"/>
    <mergeCell ref="E22:F26"/>
    <mergeCell ref="A23:C23"/>
    <mergeCell ref="A24:C24"/>
    <mergeCell ref="B25:C25"/>
    <mergeCell ref="B26:C26"/>
    <mergeCell ref="G213:G216"/>
    <mergeCell ref="B238:C238"/>
    <mergeCell ref="A196:C196"/>
    <mergeCell ref="G229:G235"/>
    <mergeCell ref="A230:C230"/>
    <mergeCell ref="B231:C231"/>
    <mergeCell ref="B232:C232"/>
    <mergeCell ref="A233:C233"/>
    <mergeCell ref="B234:C234"/>
    <mergeCell ref="B235:C235"/>
    <mergeCell ref="E203:F203"/>
    <mergeCell ref="D195:D199"/>
    <mergeCell ref="E195:F199"/>
    <mergeCell ref="G195:G199"/>
    <mergeCell ref="D229:D235"/>
    <mergeCell ref="E229:F235"/>
    <mergeCell ref="D217:D220"/>
    <mergeCell ref="G225:G228"/>
    <mergeCell ref="G217:G220"/>
    <mergeCell ref="A218:C218"/>
    <mergeCell ref="B219:C219"/>
    <mergeCell ref="A220:C220"/>
    <mergeCell ref="A222:C222"/>
    <mergeCell ref="A223:C223"/>
    <mergeCell ref="D213:D216"/>
    <mergeCell ref="E188:F194"/>
    <mergeCell ref="B183:C183"/>
    <mergeCell ref="A184:C184"/>
    <mergeCell ref="B185:C185"/>
    <mergeCell ref="B186:C186"/>
    <mergeCell ref="E213:F216"/>
    <mergeCell ref="B187:C187"/>
    <mergeCell ref="A216:C216"/>
    <mergeCell ref="B197:C197"/>
    <mergeCell ref="D179:D187"/>
    <mergeCell ref="E179:F187"/>
    <mergeCell ref="B193:C193"/>
    <mergeCell ref="B194:C194"/>
    <mergeCell ref="B181:C181"/>
    <mergeCell ref="B182:C182"/>
    <mergeCell ref="A269:C269"/>
    <mergeCell ref="D277:D280"/>
    <mergeCell ref="E277:F280"/>
    <mergeCell ref="G277:G280"/>
    <mergeCell ref="A278:C278"/>
    <mergeCell ref="B279:C279"/>
    <mergeCell ref="A280:C280"/>
    <mergeCell ref="B272:C272"/>
    <mergeCell ref="A265:C265"/>
    <mergeCell ref="D268:D272"/>
    <mergeCell ref="E268:F272"/>
    <mergeCell ref="E302:F305"/>
    <mergeCell ref="A299:C299"/>
    <mergeCell ref="G54:G61"/>
    <mergeCell ref="G22:G26"/>
    <mergeCell ref="G27:G31"/>
    <mergeCell ref="B58:C58"/>
    <mergeCell ref="B59:C59"/>
    <mergeCell ref="B61:C61"/>
    <mergeCell ref="G40:G45"/>
    <mergeCell ref="B56:C56"/>
    <mergeCell ref="D54:D61"/>
    <mergeCell ref="E54:F61"/>
    <mergeCell ref="D32:D39"/>
    <mergeCell ref="E32:F39"/>
    <mergeCell ref="G32:G39"/>
    <mergeCell ref="A33:C33"/>
    <mergeCell ref="B35:C35"/>
    <mergeCell ref="A37:C37"/>
    <mergeCell ref="B247:C247"/>
    <mergeCell ref="D264:D267"/>
    <mergeCell ref="E264:F267"/>
    <mergeCell ref="G264:G267"/>
    <mergeCell ref="G268:G272"/>
    <mergeCell ref="D243:D247"/>
    <mergeCell ref="G310:G313"/>
    <mergeCell ref="A311:C311"/>
    <mergeCell ref="B312:C312"/>
    <mergeCell ref="A313:C313"/>
    <mergeCell ref="D289:D292"/>
    <mergeCell ref="E289:F292"/>
    <mergeCell ref="G289:G292"/>
    <mergeCell ref="A290:C290"/>
    <mergeCell ref="B291:C291"/>
    <mergeCell ref="A292:C292"/>
    <mergeCell ref="A303:C303"/>
    <mergeCell ref="A304:C304"/>
    <mergeCell ref="B305:C305"/>
    <mergeCell ref="D302:D305"/>
    <mergeCell ref="D306:D309"/>
    <mergeCell ref="E306:F309"/>
    <mergeCell ref="G306:G309"/>
    <mergeCell ref="G302:G305"/>
    <mergeCell ref="E298:F301"/>
    <mergeCell ref="G298:G301"/>
    <mergeCell ref="G293:G297"/>
    <mergeCell ref="A294:C294"/>
    <mergeCell ref="B295:C295"/>
    <mergeCell ref="A296:C296"/>
    <mergeCell ref="E243:F247"/>
    <mergeCell ref="A244:C244"/>
    <mergeCell ref="A249:C249"/>
    <mergeCell ref="B250:C250"/>
    <mergeCell ref="G248:G252"/>
    <mergeCell ref="G253:G258"/>
    <mergeCell ref="A254:C254"/>
    <mergeCell ref="A255:C255"/>
    <mergeCell ref="B256:C256"/>
    <mergeCell ref="G243:G247"/>
    <mergeCell ref="B245:C245"/>
    <mergeCell ref="A246:C246"/>
    <mergeCell ref="D248:D252"/>
    <mergeCell ref="E248:F252"/>
    <mergeCell ref="A251:C251"/>
    <mergeCell ref="B252:C252"/>
    <mergeCell ref="D169:D173"/>
    <mergeCell ref="E169:F173"/>
    <mergeCell ref="G169:G173"/>
    <mergeCell ref="A170:C170"/>
    <mergeCell ref="B172:C172"/>
    <mergeCell ref="A173:C173"/>
    <mergeCell ref="D208:D212"/>
    <mergeCell ref="E208:F212"/>
    <mergeCell ref="G208:G212"/>
    <mergeCell ref="A209:C209"/>
    <mergeCell ref="B210:C210"/>
    <mergeCell ref="A211:C211"/>
    <mergeCell ref="B212:C212"/>
    <mergeCell ref="A175:C175"/>
    <mergeCell ref="B176:C176"/>
    <mergeCell ref="A177:C177"/>
    <mergeCell ref="B178:C178"/>
    <mergeCell ref="B198:C198"/>
    <mergeCell ref="A199:C199"/>
    <mergeCell ref="D174:D178"/>
    <mergeCell ref="A180:C180"/>
    <mergeCell ref="G188:G194"/>
  </mergeCells>
  <printOptions horizontalCentered="1"/>
  <pageMargins left="0" right="0" top="7.874015748031496E-2" bottom="0.39370078740157483" header="0.31496062992125984" footer="0.31496062992125984"/>
  <pageSetup paperSize="9" scale="51" orientation="landscape" r:id="rId1"/>
  <headerFooter>
    <oddFooter>Strona &amp;P z &amp;N</oddFooter>
  </headerFooter>
  <rowBreaks count="13" manualBreakCount="13">
    <brk id="31" max="22" man="1"/>
    <brk id="67" max="22" man="1"/>
    <brk id="102" max="22" man="1"/>
    <brk id="137" max="22" man="1"/>
    <brk id="168" max="22" man="1"/>
    <brk id="194" max="22" man="1"/>
    <brk id="224" max="22" man="1"/>
    <brk id="242" max="22" man="1"/>
    <brk id="280" max="22" man="1"/>
    <brk id="309" max="22" man="1"/>
    <brk id="352" max="22" man="1"/>
    <brk id="392" max="22" man="1"/>
    <brk id="41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kwiecień</vt:lpstr>
      <vt:lpstr>kwiecień!Obszar_wydruku</vt:lpstr>
      <vt:lpstr>kwiecień!Tytuły_wydruku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m.tomaka</dc:creator>
  <cp:lastModifiedBy>m.tomaka</cp:lastModifiedBy>
  <cp:lastPrinted>2012-04-24T07:41:04Z</cp:lastPrinted>
  <dcterms:created xsi:type="dcterms:W3CDTF">2010-11-22T13:13:19Z</dcterms:created>
  <dcterms:modified xsi:type="dcterms:W3CDTF">2012-04-24T07:41:23Z</dcterms:modified>
</cp:coreProperties>
</file>