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.kajzar\Desktop\WPF\2024\UCHWAŁY\2 LUTY\"/>
    </mc:Choice>
  </mc:AlternateContent>
  <xr:revisionPtr revIDLastSave="0" documentId="13_ncr:1_{CB7C6B3B-407F-4A78-B295-88552386DEF8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 nr 1" sheetId="22" r:id="rId1"/>
    <sheet name="Zał. nr 2" sheetId="20" r:id="rId2"/>
  </sheets>
  <externalReferences>
    <externalReference r:id="rId3"/>
    <externalReference r:id="rId4"/>
  </externalReferences>
  <definedNames>
    <definedName name="IdRozp" localSheetId="0">[1]DaneZrodlowe!$N$3</definedName>
    <definedName name="IdRozp">[2]DaneZrodlowe!$N$3</definedName>
    <definedName name="_xlnm.Print_Area" localSheetId="0">'Zał. nr 1'!$A$1:$BN$86</definedName>
    <definedName name="_xlnm.Print_Area" localSheetId="1">'Zał. nr 2'!$A$1:$Y$32</definedName>
    <definedName name="Ostatni_rok_analizy" localSheetId="0">[1]WPF_Analiza!$Q$1</definedName>
    <definedName name="Ostatni_rok_analizy">[2]WPF_Analiza!$Q$1</definedName>
    <definedName name="RokBazowy" localSheetId="0">[1]DaneZrodlowe!$N$1</definedName>
    <definedName name="RokBazowy">[2]DaneZrodlowe!$N$1</definedName>
    <definedName name="RokMaxProg" localSheetId="0">[1]DaneZrodlowe!$N$2</definedName>
    <definedName name="RokMaxProg">[2]DaneZrodlowe!$N$2</definedName>
    <definedName name="Srednia" localSheetId="0">[1]DaneZrodlowe!$N$4</definedName>
    <definedName name="Srednia">[2]DaneZrodlowe!$N$4</definedName>
    <definedName name="_xlnm.Print_Titles" localSheetId="0">'Zał. nr 1'!$3:$5</definedName>
    <definedName name="ver_raportu" localSheetId="0">[1]WPF_bazowy!$N$3</definedName>
    <definedName name="ver_raportu">[2]WPF_bazowy!$N$3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22" l="1"/>
  <c r="I65" i="22"/>
  <c r="J65" i="22"/>
  <c r="J75" i="22" s="1"/>
  <c r="L65" i="22"/>
  <c r="M65" i="22"/>
  <c r="O65" i="22"/>
  <c r="O75" i="22" s="1"/>
  <c r="P65" i="22"/>
  <c r="P75" i="22" s="1"/>
  <c r="R65" i="22"/>
  <c r="R75" i="22" s="1"/>
  <c r="S65" i="22"/>
  <c r="U65" i="22"/>
  <c r="V65" i="22"/>
  <c r="X65" i="22"/>
  <c r="Y65" i="22"/>
  <c r="Y75" i="22" s="1"/>
  <c r="AA65" i="22"/>
  <c r="AA75" i="22" s="1"/>
  <c r="AD65" i="22"/>
  <c r="AD75" i="22" s="1"/>
  <c r="AE65" i="22"/>
  <c r="AG65" i="22"/>
  <c r="AH65" i="22"/>
  <c r="AJ65" i="22"/>
  <c r="AK65" i="22"/>
  <c r="AK75" i="22" s="1"/>
  <c r="AM65" i="22"/>
  <c r="AM75" i="22" s="1"/>
  <c r="AN65" i="22"/>
  <c r="AP65" i="22"/>
  <c r="AQ65" i="22"/>
  <c r="AS65" i="22"/>
  <c r="AV65" i="22"/>
  <c r="AV75" i="22" s="1"/>
  <c r="AW65" i="22"/>
  <c r="AW75" i="22" s="1"/>
  <c r="AY65" i="22"/>
  <c r="AZ65" i="22"/>
  <c r="BB65" i="22"/>
  <c r="BB75" i="22" s="1"/>
  <c r="BC65" i="22"/>
  <c r="BE65" i="22"/>
  <c r="BF65" i="22"/>
  <c r="BF75" i="22" s="1"/>
  <c r="BL65" i="22"/>
  <c r="G66" i="22"/>
  <c r="I66" i="22"/>
  <c r="J66" i="22"/>
  <c r="L66" i="22"/>
  <c r="M66" i="22"/>
  <c r="O66" i="22"/>
  <c r="P66" i="22"/>
  <c r="R66" i="22"/>
  <c r="S66" i="22"/>
  <c r="S76" i="22" s="1"/>
  <c r="U66" i="22"/>
  <c r="U76" i="22" s="1"/>
  <c r="V66" i="22"/>
  <c r="V76" i="22" s="1"/>
  <c r="X66" i="22"/>
  <c r="Y66" i="22"/>
  <c r="AA66" i="22"/>
  <c r="AB66" i="22"/>
  <c r="AD66" i="22"/>
  <c r="AE66" i="22"/>
  <c r="AE76" i="22" s="1"/>
  <c r="AG66" i="22"/>
  <c r="AH66" i="22"/>
  <c r="AJ66" i="22"/>
  <c r="AJ76" i="22" s="1"/>
  <c r="AK66" i="22"/>
  <c r="AM66" i="22"/>
  <c r="AN66" i="22"/>
  <c r="AP66" i="22"/>
  <c r="AQ66" i="22"/>
  <c r="AS66" i="22"/>
  <c r="AT66" i="22"/>
  <c r="AV66" i="22"/>
  <c r="AV76" i="22" s="1"/>
  <c r="AW66" i="22"/>
  <c r="AW76" i="22" s="1"/>
  <c r="AY66" i="22"/>
  <c r="AZ66" i="22"/>
  <c r="BB66" i="22"/>
  <c r="BB76" i="22" s="1"/>
  <c r="BC66" i="22"/>
  <c r="BE66" i="22"/>
  <c r="BF66" i="22"/>
  <c r="BK66" i="22"/>
  <c r="BL66" i="22"/>
  <c r="G67" i="22"/>
  <c r="I67" i="22"/>
  <c r="J67" i="22"/>
  <c r="L67" i="22"/>
  <c r="L77" i="22" s="1"/>
  <c r="M67" i="22"/>
  <c r="O67" i="22"/>
  <c r="P67" i="22"/>
  <c r="R67" i="22"/>
  <c r="S67" i="22"/>
  <c r="U67" i="22"/>
  <c r="V67" i="22"/>
  <c r="X67" i="22"/>
  <c r="Y67" i="22"/>
  <c r="AA67" i="22"/>
  <c r="AB67" i="22"/>
  <c r="AD67" i="22"/>
  <c r="AD77" i="22" s="1"/>
  <c r="AE67" i="22"/>
  <c r="AG67" i="22"/>
  <c r="AH67" i="22"/>
  <c r="AJ67" i="22"/>
  <c r="AK67" i="22"/>
  <c r="AM67" i="22"/>
  <c r="AM77" i="22" s="1"/>
  <c r="AN67" i="22"/>
  <c r="AP67" i="22"/>
  <c r="AQ67" i="22"/>
  <c r="AQ77" i="22" s="1"/>
  <c r="AS67" i="22"/>
  <c r="AS77" i="22" s="1"/>
  <c r="AT67" i="22"/>
  <c r="AV67" i="22"/>
  <c r="AV77" i="22" s="1"/>
  <c r="AW67" i="22"/>
  <c r="AY67" i="22"/>
  <c r="AZ67" i="22"/>
  <c r="BB67" i="22"/>
  <c r="BB77" i="22" s="1"/>
  <c r="BC67" i="22"/>
  <c r="BE67" i="22"/>
  <c r="BF67" i="22"/>
  <c r="BK67" i="22"/>
  <c r="BL67" i="22"/>
  <c r="I71" i="22"/>
  <c r="J71" i="22"/>
  <c r="L71" i="22"/>
  <c r="L76" i="22" s="1"/>
  <c r="M71" i="22"/>
  <c r="O71" i="22"/>
  <c r="O76" i="22" s="1"/>
  <c r="P71" i="22"/>
  <c r="R71" i="22"/>
  <c r="S71" i="22"/>
  <c r="U71" i="22"/>
  <c r="V71" i="22"/>
  <c r="X71" i="22"/>
  <c r="Y71" i="22"/>
  <c r="AA71" i="22"/>
  <c r="AB71" i="22"/>
  <c r="AD71" i="22"/>
  <c r="AE71" i="22"/>
  <c r="AG71" i="22"/>
  <c r="AH71" i="22"/>
  <c r="AH76" i="22" s="1"/>
  <c r="AJ71" i="22"/>
  <c r="AK71" i="22"/>
  <c r="AM71" i="22"/>
  <c r="AM76" i="22" s="1"/>
  <c r="AN71" i="22"/>
  <c r="AP71" i="22"/>
  <c r="AQ71" i="22"/>
  <c r="AS71" i="22"/>
  <c r="AS76" i="22" s="1"/>
  <c r="AT71" i="22"/>
  <c r="AV71" i="22"/>
  <c r="AW71" i="22"/>
  <c r="AY71" i="22"/>
  <c r="AY76" i="22" s="1"/>
  <c r="AZ71" i="22"/>
  <c r="AZ76" i="22" s="1"/>
  <c r="BB71" i="22"/>
  <c r="BC71" i="22"/>
  <c r="BE71" i="22"/>
  <c r="BE76" i="22" s="1"/>
  <c r="BF71" i="22"/>
  <c r="BK71" i="22"/>
  <c r="G72" i="22"/>
  <c r="I72" i="22"/>
  <c r="J72" i="22"/>
  <c r="L72" i="22"/>
  <c r="M72" i="22"/>
  <c r="O72" i="22"/>
  <c r="P72" i="22"/>
  <c r="R72" i="22"/>
  <c r="S72" i="22"/>
  <c r="U72" i="22"/>
  <c r="U77" i="22" s="1"/>
  <c r="V72" i="22"/>
  <c r="X72" i="22"/>
  <c r="Y72" i="22"/>
  <c r="AA72" i="22"/>
  <c r="AA77" i="22" s="1"/>
  <c r="AB72" i="22"/>
  <c r="AB77" i="22" s="1"/>
  <c r="AD72" i="22"/>
  <c r="AG72" i="22"/>
  <c r="AH72" i="22"/>
  <c r="AJ72" i="22"/>
  <c r="AK72" i="22"/>
  <c r="AM72" i="22"/>
  <c r="AN72" i="22"/>
  <c r="AP72" i="22"/>
  <c r="AQ72" i="22"/>
  <c r="AS72" i="22"/>
  <c r="AT72" i="22"/>
  <c r="AV72" i="22"/>
  <c r="AW72" i="22"/>
  <c r="AY72" i="22"/>
  <c r="AZ72" i="22"/>
  <c r="BB72" i="22"/>
  <c r="BC72" i="22"/>
  <c r="BE72" i="22"/>
  <c r="BF72" i="22"/>
  <c r="BF77" i="22" s="1"/>
  <c r="BK72" i="22"/>
  <c r="BK77" i="22" s="1"/>
  <c r="BL72" i="22"/>
  <c r="G75" i="22"/>
  <c r="I75" i="22"/>
  <c r="L75" i="22"/>
  <c r="M75" i="22"/>
  <c r="S75" i="22"/>
  <c r="U75" i="22"/>
  <c r="V75" i="22"/>
  <c r="X75" i="22"/>
  <c r="AE75" i="22"/>
  <c r="AG75" i="22"/>
  <c r="AH75" i="22"/>
  <c r="AJ75" i="22"/>
  <c r="AN75" i="22"/>
  <c r="AP75" i="22"/>
  <c r="AQ75" i="22"/>
  <c r="AS75" i="22"/>
  <c r="AY75" i="22"/>
  <c r="AZ75" i="22"/>
  <c r="BC75" i="22"/>
  <c r="BE75" i="22"/>
  <c r="BL75" i="22"/>
  <c r="J76" i="22"/>
  <c r="M76" i="22"/>
  <c r="R76" i="22"/>
  <c r="Y76" i="22"/>
  <c r="AA76" i="22"/>
  <c r="AB76" i="22"/>
  <c r="AG76" i="22"/>
  <c r="AN76" i="22"/>
  <c r="AP76" i="22"/>
  <c r="AT76" i="22"/>
  <c r="BK76" i="22"/>
  <c r="I77" i="22"/>
  <c r="J77" i="22"/>
  <c r="O77" i="22"/>
  <c r="P77" i="22"/>
  <c r="R77" i="22"/>
  <c r="V77" i="22"/>
  <c r="X77" i="22"/>
  <c r="AG77" i="22"/>
  <c r="AJ77" i="22"/>
  <c r="AK77" i="22"/>
  <c r="AN77" i="22"/>
  <c r="AP77" i="22"/>
  <c r="AT77" i="22"/>
  <c r="AY77" i="22"/>
  <c r="AZ77" i="22"/>
  <c r="G78" i="22"/>
  <c r="H78" i="22"/>
  <c r="I78" i="22"/>
  <c r="J78" i="22"/>
  <c r="K78" i="22"/>
  <c r="L78" i="22"/>
  <c r="M78" i="22"/>
  <c r="N78" i="22"/>
  <c r="O78" i="22"/>
  <c r="P78" i="22"/>
  <c r="Q78" i="22"/>
  <c r="R78" i="22"/>
  <c r="S78" i="22"/>
  <c r="T78" i="22"/>
  <c r="U78" i="22"/>
  <c r="V78" i="22"/>
  <c r="W78" i="22"/>
  <c r="X78" i="22"/>
  <c r="Y78" i="22"/>
  <c r="Z78" i="22"/>
  <c r="AA78" i="22"/>
  <c r="AB78" i="22"/>
  <c r="AC78" i="22"/>
  <c r="AD78" i="22"/>
  <c r="AE78" i="22"/>
  <c r="AF78" i="22"/>
  <c r="AG78" i="22"/>
  <c r="AH78" i="22"/>
  <c r="AI78" i="22"/>
  <c r="AJ78" i="22"/>
  <c r="AK78" i="22"/>
  <c r="AL78" i="22"/>
  <c r="AM78" i="22"/>
  <c r="AN78" i="22"/>
  <c r="AO78" i="22"/>
  <c r="AP78" i="22"/>
  <c r="AQ78" i="22"/>
  <c r="AR78" i="22"/>
  <c r="AS78" i="22"/>
  <c r="AT78" i="22"/>
  <c r="AU78" i="22"/>
  <c r="AV78" i="22"/>
  <c r="AW78" i="22"/>
  <c r="AX78" i="22"/>
  <c r="AY78" i="22"/>
  <c r="AZ78" i="22"/>
  <c r="BA78" i="22"/>
  <c r="BB78" i="22"/>
  <c r="BC78" i="22"/>
  <c r="BD78" i="22"/>
  <c r="BE78" i="22"/>
  <c r="BF78" i="22"/>
  <c r="BG78" i="22"/>
  <c r="BH78" i="22"/>
  <c r="BI78" i="22"/>
  <c r="BJ78" i="22"/>
  <c r="BK78" i="22"/>
  <c r="BL78" i="22"/>
  <c r="BM78" i="22"/>
  <c r="BN78" i="22"/>
  <c r="Y77" i="22" l="1"/>
  <c r="G77" i="22"/>
  <c r="BL77" i="22"/>
  <c r="AH77" i="22"/>
  <c r="AQ76" i="22"/>
  <c r="P76" i="22"/>
  <c r="BF76" i="22"/>
  <c r="AW77" i="22"/>
  <c r="M77" i="22"/>
  <c r="X76" i="22"/>
  <c r="BE77" i="22"/>
  <c r="BC77" i="22"/>
  <c r="S77" i="22"/>
  <c r="AD76" i="22"/>
  <c r="I76" i="22"/>
  <c r="BC76" i="22"/>
  <c r="AK76" i="22"/>
  <c r="F67" i="22"/>
  <c r="BH41" i="22"/>
  <c r="BI41" i="22"/>
  <c r="BH42" i="22"/>
  <c r="BI42" i="22"/>
  <c r="BH43" i="22"/>
  <c r="BI43" i="22"/>
  <c r="BH44" i="22"/>
  <c r="BI44" i="22"/>
  <c r="G45" i="22"/>
  <c r="I45" i="22"/>
  <c r="J45" i="22"/>
  <c r="L45" i="22"/>
  <c r="M45" i="22"/>
  <c r="O45" i="22"/>
  <c r="P45" i="22"/>
  <c r="Q45" i="22"/>
  <c r="R45" i="22"/>
  <c r="S45" i="22"/>
  <c r="U45" i="22"/>
  <c r="V45" i="22"/>
  <c r="X45" i="22"/>
  <c r="Y45" i="22"/>
  <c r="AA45" i="22"/>
  <c r="AB45" i="22"/>
  <c r="AD45" i="22"/>
  <c r="AE45" i="22"/>
  <c r="AG45" i="22"/>
  <c r="AH45" i="22"/>
  <c r="AJ45" i="22"/>
  <c r="AK45" i="22"/>
  <c r="AM45" i="22"/>
  <c r="AN45" i="22"/>
  <c r="AP45" i="22"/>
  <c r="AQ45" i="22"/>
  <c r="AS45" i="22"/>
  <c r="AT45" i="22"/>
  <c r="AV45" i="22"/>
  <c r="AW45" i="22"/>
  <c r="AY45" i="22"/>
  <c r="AZ45" i="22"/>
  <c r="BB45" i="22"/>
  <c r="BC45" i="22"/>
  <c r="BE45" i="22"/>
  <c r="BF45" i="22"/>
  <c r="BG45" i="22"/>
  <c r="BK45" i="22"/>
  <c r="BL45" i="22"/>
  <c r="BG40" i="22"/>
  <c r="BD40" i="22"/>
  <c r="BD45" i="22" s="1"/>
  <c r="BA40" i="22"/>
  <c r="BA45" i="22" s="1"/>
  <c r="AX40" i="22"/>
  <c r="AX45" i="22" s="1"/>
  <c r="H41" i="22"/>
  <c r="H44" i="22"/>
  <c r="F45" i="22"/>
  <c r="AC44" i="22"/>
  <c r="BJ44" i="22" s="1"/>
  <c r="BN44" i="22" s="1"/>
  <c r="AC41" i="22"/>
  <c r="BJ41" i="22" s="1"/>
  <c r="BN41" i="22" s="1"/>
  <c r="F71" i="22" l="1"/>
  <c r="F66" i="22"/>
  <c r="AB81" i="22" l="1"/>
  <c r="F81" i="22"/>
  <c r="F78" i="22"/>
  <c r="F72" i="22"/>
  <c r="F77" i="22" s="1"/>
  <c r="AP85" i="22"/>
  <c r="AM85" i="22"/>
  <c r="AJ85" i="22"/>
  <c r="AG85" i="22"/>
  <c r="Y85" i="22"/>
  <c r="F76" i="22"/>
  <c r="BL64" i="22"/>
  <c r="BK64" i="22"/>
  <c r="BI64" i="22"/>
  <c r="BG64" i="22"/>
  <c r="BF64" i="22"/>
  <c r="BE64" i="22"/>
  <c r="BC64" i="22"/>
  <c r="BB64" i="22"/>
  <c r="AZ64" i="22"/>
  <c r="AY64" i="22"/>
  <c r="AW64" i="22"/>
  <c r="AV64" i="22"/>
  <c r="AT64" i="22"/>
  <c r="AS64" i="22"/>
  <c r="AQ64" i="22"/>
  <c r="AP64" i="22"/>
  <c r="AN64" i="22"/>
  <c r="AM64" i="22"/>
  <c r="AK64" i="22"/>
  <c r="AJ64" i="22"/>
  <c r="AH64" i="22"/>
  <c r="AG64" i="22"/>
  <c r="AE64" i="22"/>
  <c r="AD64" i="22"/>
  <c r="AB64" i="22"/>
  <c r="AA64" i="22"/>
  <c r="Y64" i="22"/>
  <c r="X64" i="22"/>
  <c r="V64" i="22"/>
  <c r="S64" i="22"/>
  <c r="Q64" i="22"/>
  <c r="P64" i="22"/>
  <c r="O64" i="22"/>
  <c r="M64" i="22"/>
  <c r="L64" i="22"/>
  <c r="J64" i="22"/>
  <c r="I64" i="22"/>
  <c r="G64" i="22"/>
  <c r="F64" i="22"/>
  <c r="BL63" i="22"/>
  <c r="BI63" i="22"/>
  <c r="BH63" i="22"/>
  <c r="BH64" i="22" s="1"/>
  <c r="BD63" i="22"/>
  <c r="BD64" i="22" s="1"/>
  <c r="BA63" i="22"/>
  <c r="BA64" i="22" s="1"/>
  <c r="AX63" i="22"/>
  <c r="AX64" i="22" s="1"/>
  <c r="AU63" i="22"/>
  <c r="AU64" i="22" s="1"/>
  <c r="AR63" i="22"/>
  <c r="AR64" i="22" s="1"/>
  <c r="AO63" i="22"/>
  <c r="AO64" i="22" s="1"/>
  <c r="AL63" i="22"/>
  <c r="AL64" i="22" s="1"/>
  <c r="AI63" i="22"/>
  <c r="AI64" i="22" s="1"/>
  <c r="AF63" i="22"/>
  <c r="AF64" i="22" s="1"/>
  <c r="AC63" i="22"/>
  <c r="AC64" i="22" s="1"/>
  <c r="Z63" i="22"/>
  <c r="Z64" i="22" s="1"/>
  <c r="W63" i="22"/>
  <c r="W64" i="22" s="1"/>
  <c r="T63" i="22"/>
  <c r="T64" i="22" s="1"/>
  <c r="N63" i="22"/>
  <c r="N64" i="22" s="1"/>
  <c r="K63" i="22"/>
  <c r="H63" i="22"/>
  <c r="H64" i="22" s="1"/>
  <c r="BL62" i="22"/>
  <c r="BK62" i="22"/>
  <c r="BF62" i="22"/>
  <c r="BE62" i="22"/>
  <c r="BC62" i="22"/>
  <c r="BB62" i="22"/>
  <c r="AZ62" i="22"/>
  <c r="AY62" i="22"/>
  <c r="AW62" i="22"/>
  <c r="AV62" i="22"/>
  <c r="AT62" i="22"/>
  <c r="AS62" i="22"/>
  <c r="AQ62" i="22"/>
  <c r="AP62" i="22"/>
  <c r="AN62" i="22"/>
  <c r="AM62" i="22"/>
  <c r="AK62" i="22"/>
  <c r="AJ62" i="22"/>
  <c r="AH62" i="22"/>
  <c r="AG62" i="22"/>
  <c r="AE62" i="22"/>
  <c r="AD62" i="22"/>
  <c r="AB62" i="22"/>
  <c r="AA62" i="22"/>
  <c r="Y62" i="22"/>
  <c r="X62" i="22"/>
  <c r="V62" i="22"/>
  <c r="U62" i="22"/>
  <c r="S62" i="22"/>
  <c r="Q62" i="22"/>
  <c r="P62" i="22"/>
  <c r="O62" i="22"/>
  <c r="M62" i="22"/>
  <c r="L62" i="22"/>
  <c r="J62" i="22"/>
  <c r="I62" i="22"/>
  <c r="G62" i="22"/>
  <c r="F62" i="22"/>
  <c r="BM61" i="22"/>
  <c r="BM62" i="22" s="1"/>
  <c r="BI61" i="22"/>
  <c r="BI62" i="22" s="1"/>
  <c r="BH61" i="22"/>
  <c r="BH62" i="22" s="1"/>
  <c r="BG61" i="22"/>
  <c r="BG62" i="22" s="1"/>
  <c r="BD61" i="22"/>
  <c r="BD62" i="22" s="1"/>
  <c r="BA61" i="22"/>
  <c r="BA62" i="22" s="1"/>
  <c r="AX61" i="22"/>
  <c r="AX62" i="22" s="1"/>
  <c r="AU61" i="22"/>
  <c r="AU62" i="22" s="1"/>
  <c r="AR61" i="22"/>
  <c r="AR62" i="22" s="1"/>
  <c r="AO61" i="22"/>
  <c r="AO62" i="22" s="1"/>
  <c r="AL61" i="22"/>
  <c r="AL62" i="22" s="1"/>
  <c r="AI61" i="22"/>
  <c r="AI62" i="22" s="1"/>
  <c r="AF61" i="22"/>
  <c r="AF62" i="22" s="1"/>
  <c r="AC61" i="22"/>
  <c r="AC62" i="22" s="1"/>
  <c r="Z61" i="22"/>
  <c r="Z62" i="22" s="1"/>
  <c r="W61" i="22"/>
  <c r="W62" i="22" s="1"/>
  <c r="T61" i="22"/>
  <c r="T62" i="22" s="1"/>
  <c r="N61" i="22"/>
  <c r="N62" i="22" s="1"/>
  <c r="K61" i="22"/>
  <c r="K62" i="22" s="1"/>
  <c r="H61" i="22"/>
  <c r="H62" i="22" s="1"/>
  <c r="BL60" i="22"/>
  <c r="BK60" i="22"/>
  <c r="BF60" i="22"/>
  <c r="BE60" i="22"/>
  <c r="BC60" i="22"/>
  <c r="BB60" i="22"/>
  <c r="AZ60" i="22"/>
  <c r="AY60" i="22"/>
  <c r="AW60" i="22"/>
  <c r="AV60" i="22"/>
  <c r="AT60" i="22"/>
  <c r="AS60" i="22"/>
  <c r="AQ60" i="22"/>
  <c r="AP60" i="22"/>
  <c r="AN60" i="22"/>
  <c r="AM60" i="22"/>
  <c r="AK60" i="22"/>
  <c r="AJ60" i="22"/>
  <c r="AH60" i="22"/>
  <c r="AG60" i="22"/>
  <c r="AE60" i="22"/>
  <c r="AD60" i="22"/>
  <c r="AB60" i="22"/>
  <c r="AA60" i="22"/>
  <c r="X60" i="22"/>
  <c r="V60" i="22"/>
  <c r="U60" i="22"/>
  <c r="S60" i="22"/>
  <c r="R60" i="22"/>
  <c r="N60" i="22"/>
  <c r="M60" i="22"/>
  <c r="L60" i="22"/>
  <c r="J60" i="22"/>
  <c r="I60" i="22"/>
  <c r="F60" i="22"/>
  <c r="BM59" i="22"/>
  <c r="BI59" i="22"/>
  <c r="BH59" i="22"/>
  <c r="BG59" i="22"/>
  <c r="BD59" i="22"/>
  <c r="BA59" i="22"/>
  <c r="AX59" i="22"/>
  <c r="AX60" i="22" s="1"/>
  <c r="AU59" i="22"/>
  <c r="AR59" i="22"/>
  <c r="AO59" i="22"/>
  <c r="AL59" i="22"/>
  <c r="AI59" i="22"/>
  <c r="AF59" i="22"/>
  <c r="AF60" i="22" s="1"/>
  <c r="AC59" i="22"/>
  <c r="Z59" i="22"/>
  <c r="W59" i="22"/>
  <c r="T59" i="22"/>
  <c r="N59" i="22"/>
  <c r="K59" i="22"/>
  <c r="K60" i="22" s="1"/>
  <c r="H59" i="22"/>
  <c r="BM58" i="22"/>
  <c r="BI58" i="22"/>
  <c r="BH58" i="22"/>
  <c r="BH60" i="22" s="1"/>
  <c r="BG58" i="22"/>
  <c r="BD58" i="22"/>
  <c r="BA58" i="22"/>
  <c r="AX58" i="22"/>
  <c r="AU58" i="22"/>
  <c r="AR58" i="22"/>
  <c r="AR60" i="22" s="1"/>
  <c r="AO58" i="22"/>
  <c r="AL58" i="22"/>
  <c r="AI58" i="22"/>
  <c r="AF58" i="22"/>
  <c r="AC58" i="22"/>
  <c r="Z58" i="22"/>
  <c r="Z60" i="22" s="1"/>
  <c r="W58" i="22"/>
  <c r="T58" i="22"/>
  <c r="N58" i="22"/>
  <c r="K58" i="22"/>
  <c r="G58" i="22"/>
  <c r="G71" i="22" s="1"/>
  <c r="G76" i="22" s="1"/>
  <c r="BL57" i="22"/>
  <c r="BK57" i="22"/>
  <c r="BF57" i="22"/>
  <c r="BE57" i="22"/>
  <c r="BC57" i="22"/>
  <c r="BB57" i="22"/>
  <c r="AZ57" i="22"/>
  <c r="AY57" i="22"/>
  <c r="AW57" i="22"/>
  <c r="AV57" i="22"/>
  <c r="AT57" i="22"/>
  <c r="AS57" i="22"/>
  <c r="AQ57" i="22"/>
  <c r="AP57" i="22"/>
  <c r="AN57" i="22"/>
  <c r="AM57" i="22"/>
  <c r="AK57" i="22"/>
  <c r="AJ57" i="22"/>
  <c r="AH57" i="22"/>
  <c r="AG57" i="22"/>
  <c r="AE57" i="22"/>
  <c r="AD57" i="22"/>
  <c r="AB57" i="22"/>
  <c r="AA57" i="22"/>
  <c r="Y57" i="22"/>
  <c r="X57" i="22"/>
  <c r="V57" i="22"/>
  <c r="U57" i="22"/>
  <c r="S57" i="22"/>
  <c r="R57" i="22"/>
  <c r="Q57" i="22"/>
  <c r="P57" i="22"/>
  <c r="O57" i="22"/>
  <c r="M57" i="22"/>
  <c r="L57" i="22"/>
  <c r="K57" i="22"/>
  <c r="J57" i="22"/>
  <c r="I57" i="22"/>
  <c r="G57" i="22"/>
  <c r="F57" i="22"/>
  <c r="BM56" i="22"/>
  <c r="BI56" i="22"/>
  <c r="BH56" i="22"/>
  <c r="AF56" i="22"/>
  <c r="AC56" i="22"/>
  <c r="Z56" i="22"/>
  <c r="W56" i="22"/>
  <c r="T56" i="22"/>
  <c r="H56" i="22"/>
  <c r="BM55" i="22"/>
  <c r="BI55" i="22"/>
  <c r="BH55" i="22"/>
  <c r="BG55" i="22"/>
  <c r="BG57" i="22" s="1"/>
  <c r="BD55" i="22"/>
  <c r="BD57" i="22" s="1"/>
  <c r="BA55" i="22"/>
  <c r="BA57" i="22" s="1"/>
  <c r="AX55" i="22"/>
  <c r="AX57" i="22" s="1"/>
  <c r="AU55" i="22"/>
  <c r="AU57" i="22" s="1"/>
  <c r="AR55" i="22"/>
  <c r="AR57" i="22" s="1"/>
  <c r="AO55" i="22"/>
  <c r="AO57" i="22" s="1"/>
  <c r="AL55" i="22"/>
  <c r="AL57" i="22" s="1"/>
  <c r="AI55" i="22"/>
  <c r="AI57" i="22" s="1"/>
  <c r="AF55" i="22"/>
  <c r="AF57" i="22" s="1"/>
  <c r="AC55" i="22"/>
  <c r="Z55" i="22"/>
  <c r="Z57" i="22" s="1"/>
  <c r="W55" i="22"/>
  <c r="W57" i="22" s="1"/>
  <c r="T55" i="22"/>
  <c r="T57" i="22" s="1"/>
  <c r="N55" i="22"/>
  <c r="H55" i="22"/>
  <c r="BL54" i="22"/>
  <c r="BK54" i="22"/>
  <c r="BF54" i="22"/>
  <c r="BE54" i="22"/>
  <c r="BC54" i="22"/>
  <c r="BB54" i="22"/>
  <c r="AZ54" i="22"/>
  <c r="AY54" i="22"/>
  <c r="AW54" i="22"/>
  <c r="AV54" i="22"/>
  <c r="AT54" i="22"/>
  <c r="AS54" i="22"/>
  <c r="AQ54" i="22"/>
  <c r="AP54" i="22"/>
  <c r="AN54" i="22"/>
  <c r="AM54" i="22"/>
  <c r="AK54" i="22"/>
  <c r="AJ54" i="22"/>
  <c r="AH54" i="22"/>
  <c r="AG54" i="22"/>
  <c r="AE54" i="22"/>
  <c r="AD54" i="22"/>
  <c r="AB54" i="22"/>
  <c r="AA54" i="22"/>
  <c r="Y54" i="22"/>
  <c r="X54" i="22"/>
  <c r="V54" i="22"/>
  <c r="U54" i="22"/>
  <c r="S54" i="22"/>
  <c r="R54" i="22"/>
  <c r="Q54" i="22"/>
  <c r="P54" i="22"/>
  <c r="O54" i="22"/>
  <c r="M54" i="22"/>
  <c r="L54" i="22"/>
  <c r="J54" i="22"/>
  <c r="I54" i="22"/>
  <c r="G54" i="22"/>
  <c r="F54" i="22"/>
  <c r="BM53" i="22"/>
  <c r="BI53" i="22"/>
  <c r="BI54" i="22" s="1"/>
  <c r="BH53" i="22"/>
  <c r="BH54" i="22" s="1"/>
  <c r="BG53" i="22"/>
  <c r="BG54" i="22" s="1"/>
  <c r="BD53" i="22"/>
  <c r="BD54" i="22" s="1"/>
  <c r="BA53" i="22"/>
  <c r="BA54" i="22" s="1"/>
  <c r="AX53" i="22"/>
  <c r="AX54" i="22" s="1"/>
  <c r="AU53" i="22"/>
  <c r="AU54" i="22" s="1"/>
  <c r="AR53" i="22"/>
  <c r="AR54" i="22" s="1"/>
  <c r="AO53" i="22"/>
  <c r="AO54" i="22" s="1"/>
  <c r="AL53" i="22"/>
  <c r="AL54" i="22" s="1"/>
  <c r="AI53" i="22"/>
  <c r="AI54" i="22" s="1"/>
  <c r="AF53" i="22"/>
  <c r="AF54" i="22" s="1"/>
  <c r="AC53" i="22"/>
  <c r="AC54" i="22" s="1"/>
  <c r="Z53" i="22"/>
  <c r="Z54" i="22" s="1"/>
  <c r="W53" i="22"/>
  <c r="W54" i="22" s="1"/>
  <c r="T53" i="22"/>
  <c r="T54" i="22" s="1"/>
  <c r="N53" i="22"/>
  <c r="N54" i="22" s="1"/>
  <c r="K53" i="22"/>
  <c r="K54" i="22" s="1"/>
  <c r="H53" i="22"/>
  <c r="H54" i="22" s="1"/>
  <c r="BL52" i="22"/>
  <c r="BK52" i="22"/>
  <c r="BF52" i="22"/>
  <c r="BE52" i="22"/>
  <c r="BC52" i="22"/>
  <c r="BB52" i="22"/>
  <c r="AZ52" i="22"/>
  <c r="AY52" i="22"/>
  <c r="AW52" i="22"/>
  <c r="AV52" i="22"/>
  <c r="AT52" i="22"/>
  <c r="AS52" i="22"/>
  <c r="AQ52" i="22"/>
  <c r="AP52" i="22"/>
  <c r="AN52" i="22"/>
  <c r="AM52" i="22"/>
  <c r="AK52" i="22"/>
  <c r="AJ52" i="22"/>
  <c r="AH52" i="22"/>
  <c r="AG52" i="22"/>
  <c r="AE52" i="22"/>
  <c r="AD52" i="22"/>
  <c r="AB52" i="22"/>
  <c r="AA52" i="22"/>
  <c r="Y52" i="22"/>
  <c r="X52" i="22"/>
  <c r="V52" i="22"/>
  <c r="U52" i="22"/>
  <c r="S52" i="22"/>
  <c r="R52" i="22"/>
  <c r="Q52" i="22"/>
  <c r="P52" i="22"/>
  <c r="O52" i="22"/>
  <c r="M52" i="22"/>
  <c r="L52" i="22"/>
  <c r="K52" i="22"/>
  <c r="J52" i="22"/>
  <c r="I52" i="22"/>
  <c r="G52" i="22"/>
  <c r="F52" i="22"/>
  <c r="BM51" i="22"/>
  <c r="BM52" i="22" s="1"/>
  <c r="BI51" i="22"/>
  <c r="BI52" i="22" s="1"/>
  <c r="BH51" i="22"/>
  <c r="BH52" i="22" s="1"/>
  <c r="BG51" i="22"/>
  <c r="BG52" i="22" s="1"/>
  <c r="BD51" i="22"/>
  <c r="BD52" i="22" s="1"/>
  <c r="BA51" i="22"/>
  <c r="BA52" i="22" s="1"/>
  <c r="AX51" i="22"/>
  <c r="AX52" i="22" s="1"/>
  <c r="AU51" i="22"/>
  <c r="AU52" i="22" s="1"/>
  <c r="AR51" i="22"/>
  <c r="AR52" i="22" s="1"/>
  <c r="AO51" i="22"/>
  <c r="AO52" i="22" s="1"/>
  <c r="AL51" i="22"/>
  <c r="AL52" i="22" s="1"/>
  <c r="AI51" i="22"/>
  <c r="AI52" i="22" s="1"/>
  <c r="AF51" i="22"/>
  <c r="AF52" i="22" s="1"/>
  <c r="AC51" i="22"/>
  <c r="AC52" i="22" s="1"/>
  <c r="Z51" i="22"/>
  <c r="Z52" i="22" s="1"/>
  <c r="W51" i="22"/>
  <c r="W52" i="22" s="1"/>
  <c r="T51" i="22"/>
  <c r="T52" i="22" s="1"/>
  <c r="N51" i="22"/>
  <c r="N52" i="22" s="1"/>
  <c r="H51" i="22"/>
  <c r="H52" i="22" s="1"/>
  <c r="BM50" i="22"/>
  <c r="BL50" i="22"/>
  <c r="BK50" i="22"/>
  <c r="BF50" i="22"/>
  <c r="BE50" i="22"/>
  <c r="BC50" i="22"/>
  <c r="BB50" i="22"/>
  <c r="AZ50" i="22"/>
  <c r="AY50" i="22"/>
  <c r="AW50" i="22"/>
  <c r="AV50" i="22"/>
  <c r="AT50" i="22"/>
  <c r="AS50" i="22"/>
  <c r="AQ50" i="22"/>
  <c r="AP50" i="22"/>
  <c r="AN50" i="22"/>
  <c r="AM50" i="22"/>
  <c r="AK50" i="22"/>
  <c r="AJ50" i="22"/>
  <c r="AH50" i="22"/>
  <c r="AG50" i="22"/>
  <c r="AE50" i="22"/>
  <c r="AD50" i="22"/>
  <c r="AB50" i="22"/>
  <c r="AA50" i="22"/>
  <c r="Y50" i="22"/>
  <c r="X50" i="22"/>
  <c r="V50" i="22"/>
  <c r="U50" i="22"/>
  <c r="S50" i="22"/>
  <c r="R50" i="22"/>
  <c r="Q50" i="22"/>
  <c r="P50" i="22"/>
  <c r="O50" i="22"/>
  <c r="N50" i="22"/>
  <c r="M50" i="22"/>
  <c r="L50" i="22"/>
  <c r="K50" i="22"/>
  <c r="J50" i="22"/>
  <c r="I50" i="22"/>
  <c r="G50" i="22"/>
  <c r="F50" i="22"/>
  <c r="BM49" i="22"/>
  <c r="BI49" i="22"/>
  <c r="BI50" i="22" s="1"/>
  <c r="BH49" i="22"/>
  <c r="BH50" i="22" s="1"/>
  <c r="BG49" i="22"/>
  <c r="BG71" i="22" s="1"/>
  <c r="BD49" i="22"/>
  <c r="BA49" i="22"/>
  <c r="AX49" i="22"/>
  <c r="AU49" i="22"/>
  <c r="AU50" i="22" s="1"/>
  <c r="AR49" i="22"/>
  <c r="AO49" i="22"/>
  <c r="AO71" i="22" s="1"/>
  <c r="AL49" i="22"/>
  <c r="AL50" i="22" s="1"/>
  <c r="AI49" i="22"/>
  <c r="AI50" i="22" s="1"/>
  <c r="AF49" i="22"/>
  <c r="AF50" i="22" s="1"/>
  <c r="AC49" i="22"/>
  <c r="AC50" i="22" s="1"/>
  <c r="Z49" i="22"/>
  <c r="Z50" i="22" s="1"/>
  <c r="W49" i="22"/>
  <c r="W50" i="22" s="1"/>
  <c r="T49" i="22"/>
  <c r="H49" i="22"/>
  <c r="H50" i="22" s="1"/>
  <c r="BL48" i="22"/>
  <c r="BK48" i="22"/>
  <c r="BG48" i="22"/>
  <c r="BF48" i="22"/>
  <c r="BE48" i="22"/>
  <c r="BD48" i="22"/>
  <c r="BC48" i="22"/>
  <c r="BB48" i="22"/>
  <c r="BA48" i="22"/>
  <c r="AZ48" i="22"/>
  <c r="AY48" i="22"/>
  <c r="AX48" i="22"/>
  <c r="AW48" i="22"/>
  <c r="AV48" i="22"/>
  <c r="AU48" i="22"/>
  <c r="AT48" i="22"/>
  <c r="AS48" i="22"/>
  <c r="AR48" i="22"/>
  <c r="AQ48" i="22"/>
  <c r="AP48" i="22"/>
  <c r="AO48" i="22"/>
  <c r="AN48" i="22"/>
  <c r="AM48" i="22"/>
  <c r="AL48" i="22"/>
  <c r="AK48" i="22"/>
  <c r="AJ48" i="22"/>
  <c r="AH48" i="22"/>
  <c r="AG48" i="22"/>
  <c r="AD48" i="22"/>
  <c r="AB48" i="22"/>
  <c r="AA48" i="22"/>
  <c r="Y48" i="22"/>
  <c r="X48" i="22"/>
  <c r="W48" i="22"/>
  <c r="V48" i="22"/>
  <c r="U48" i="22"/>
  <c r="S48" i="22"/>
  <c r="R48" i="22"/>
  <c r="Q48" i="22"/>
  <c r="P48" i="22"/>
  <c r="O48" i="22"/>
  <c r="M48" i="22"/>
  <c r="L48" i="22"/>
  <c r="K48" i="22"/>
  <c r="J48" i="22"/>
  <c r="I48" i="22"/>
  <c r="G48" i="22"/>
  <c r="F48" i="22"/>
  <c r="BM47" i="22"/>
  <c r="BH47" i="22"/>
  <c r="AI47" i="22"/>
  <c r="AF47" i="22"/>
  <c r="AE47" i="22"/>
  <c r="AE72" i="22" s="1"/>
  <c r="AE77" i="22" s="1"/>
  <c r="AC47" i="22"/>
  <c r="Z47" i="22"/>
  <c r="W47" i="22"/>
  <c r="W72" i="22" s="1"/>
  <c r="T47" i="22"/>
  <c r="H47" i="22"/>
  <c r="BM46" i="22"/>
  <c r="BI46" i="22"/>
  <c r="BH46" i="22"/>
  <c r="AI46" i="22"/>
  <c r="AF46" i="22"/>
  <c r="AC46" i="22"/>
  <c r="Z46" i="22"/>
  <c r="W46" i="22"/>
  <c r="T46" i="22"/>
  <c r="N46" i="22"/>
  <c r="H46" i="22"/>
  <c r="BM43" i="22"/>
  <c r="AR43" i="22"/>
  <c r="AO43" i="22"/>
  <c r="AL43" i="22"/>
  <c r="AI43" i="22"/>
  <c r="AF43" i="22"/>
  <c r="AC43" i="22"/>
  <c r="Z43" i="22"/>
  <c r="W43" i="22"/>
  <c r="T43" i="22"/>
  <c r="H43" i="22"/>
  <c r="BM42" i="22"/>
  <c r="AR42" i="22"/>
  <c r="AO42" i="22"/>
  <c r="AL42" i="22"/>
  <c r="AI42" i="22"/>
  <c r="AF42" i="22"/>
  <c r="AC42" i="22"/>
  <c r="Z42" i="22"/>
  <c r="W42" i="22"/>
  <c r="T42" i="22"/>
  <c r="H42" i="22"/>
  <c r="BM40" i="22"/>
  <c r="BI40" i="22"/>
  <c r="BI45" i="22" s="1"/>
  <c r="BH40" i="22"/>
  <c r="BH45" i="22" s="1"/>
  <c r="AU40" i="22"/>
  <c r="AU45" i="22" s="1"/>
  <c r="AR40" i="22"/>
  <c r="AO40" i="22"/>
  <c r="AL40" i="22"/>
  <c r="AI40" i="22"/>
  <c r="AF40" i="22"/>
  <c r="AF45" i="22" s="1"/>
  <c r="AC40" i="22"/>
  <c r="Z40" i="22"/>
  <c r="W40" i="22"/>
  <c r="T40" i="22"/>
  <c r="N40" i="22"/>
  <c r="N45" i="22" s="1"/>
  <c r="K40" i="22"/>
  <c r="K45" i="22" s="1"/>
  <c r="H40" i="22"/>
  <c r="BL39" i="22"/>
  <c r="BK39" i="22"/>
  <c r="BF39" i="22"/>
  <c r="BE39" i="22"/>
  <c r="BC39" i="22"/>
  <c r="BB39" i="22"/>
  <c r="AZ39" i="22"/>
  <c r="AY39" i="22"/>
  <c r="AW39" i="22"/>
  <c r="AV39" i="22"/>
  <c r="AT39" i="22"/>
  <c r="AS39" i="22"/>
  <c r="AQ39" i="22"/>
  <c r="AP39" i="22"/>
  <c r="AN39" i="22"/>
  <c r="AM39" i="22"/>
  <c r="AK39" i="22"/>
  <c r="AJ39" i="22"/>
  <c r="AH39" i="22"/>
  <c r="AG39" i="22"/>
  <c r="AE39" i="22"/>
  <c r="AD39" i="22"/>
  <c r="AB39" i="22"/>
  <c r="AA39" i="22"/>
  <c r="Z39" i="22"/>
  <c r="Y39" i="22"/>
  <c r="X39" i="22"/>
  <c r="V39" i="22"/>
  <c r="U39" i="22"/>
  <c r="S39" i="22"/>
  <c r="R39" i="22"/>
  <c r="Q39" i="22"/>
  <c r="P39" i="22"/>
  <c r="O39" i="22"/>
  <c r="M39" i="22"/>
  <c r="L39" i="22"/>
  <c r="J39" i="22"/>
  <c r="I39" i="22"/>
  <c r="G39" i="22"/>
  <c r="F39" i="22"/>
  <c r="BM38" i="22"/>
  <c r="BI38" i="22"/>
  <c r="BH38" i="22"/>
  <c r="BG38" i="22"/>
  <c r="BD38" i="22"/>
  <c r="BD39" i="22" s="1"/>
  <c r="BA38" i="22"/>
  <c r="AX38" i="22"/>
  <c r="AU38" i="22"/>
  <c r="AR38" i="22"/>
  <c r="AO38" i="22"/>
  <c r="AL38" i="22"/>
  <c r="AI38" i="22"/>
  <c r="AF38" i="22"/>
  <c r="AC38" i="22"/>
  <c r="H38" i="22"/>
  <c r="BM37" i="22"/>
  <c r="BI37" i="22"/>
  <c r="BH37" i="22"/>
  <c r="BG37" i="22"/>
  <c r="BD37" i="22"/>
  <c r="BA37" i="22"/>
  <c r="BA39" i="22" s="1"/>
  <c r="AX37" i="22"/>
  <c r="AU37" i="22"/>
  <c r="AR37" i="22"/>
  <c r="AO37" i="22"/>
  <c r="AL37" i="22"/>
  <c r="AL39" i="22" s="1"/>
  <c r="AI37" i="22"/>
  <c r="AI39" i="22" s="1"/>
  <c r="AF37" i="22"/>
  <c r="AC37" i="22"/>
  <c r="Z37" i="22"/>
  <c r="W37" i="22"/>
  <c r="W39" i="22" s="1"/>
  <c r="T37" i="22"/>
  <c r="T39" i="22" s="1"/>
  <c r="N37" i="22"/>
  <c r="N39" i="22" s="1"/>
  <c r="K37" i="22"/>
  <c r="K39" i="22" s="1"/>
  <c r="H37" i="22"/>
  <c r="BL36" i="22"/>
  <c r="BK36" i="22"/>
  <c r="BF36" i="22"/>
  <c r="BE36" i="22"/>
  <c r="BC36" i="22"/>
  <c r="BB36" i="22"/>
  <c r="AZ36" i="22"/>
  <c r="AY36" i="22"/>
  <c r="AW36" i="22"/>
  <c r="AV36" i="22"/>
  <c r="AT36" i="22"/>
  <c r="AS36" i="22"/>
  <c r="AQ36" i="22"/>
  <c r="AP36" i="22"/>
  <c r="AN36" i="22"/>
  <c r="AM36" i="22"/>
  <c r="AK36" i="22"/>
  <c r="AJ36" i="22"/>
  <c r="AH36" i="22"/>
  <c r="AG36" i="22"/>
  <c r="AE36" i="22"/>
  <c r="AD36" i="22"/>
  <c r="AB36" i="22"/>
  <c r="AA36" i="22"/>
  <c r="Z36" i="22"/>
  <c r="Y36" i="22"/>
  <c r="X36" i="22"/>
  <c r="V36" i="22"/>
  <c r="U36" i="22"/>
  <c r="S36" i="22"/>
  <c r="R36" i="22"/>
  <c r="Q36" i="22"/>
  <c r="P36" i="22"/>
  <c r="O36" i="22"/>
  <c r="M36" i="22"/>
  <c r="L36" i="22"/>
  <c r="J36" i="22"/>
  <c r="I36" i="22"/>
  <c r="G36" i="22"/>
  <c r="F36" i="22"/>
  <c r="BM35" i="22"/>
  <c r="BI35" i="22"/>
  <c r="BH35" i="22"/>
  <c r="BG35" i="22"/>
  <c r="BD35" i="22"/>
  <c r="BA35" i="22"/>
  <c r="AX35" i="22"/>
  <c r="AX36" i="22" s="1"/>
  <c r="AU35" i="22"/>
  <c r="AR35" i="22"/>
  <c r="AO35" i="22"/>
  <c r="AL35" i="22"/>
  <c r="AI35" i="22"/>
  <c r="AF35" i="22"/>
  <c r="AC35" i="22"/>
  <c r="H35" i="22"/>
  <c r="BM34" i="22"/>
  <c r="BI34" i="22"/>
  <c r="BH34" i="22"/>
  <c r="BG34" i="22"/>
  <c r="BG36" i="22" s="1"/>
  <c r="BD34" i="22"/>
  <c r="BA34" i="22"/>
  <c r="AX34" i="22"/>
  <c r="AU34" i="22"/>
  <c r="AR34" i="22"/>
  <c r="AO34" i="22"/>
  <c r="AO36" i="22" s="1"/>
  <c r="AL34" i="22"/>
  <c r="AI34" i="22"/>
  <c r="AF34" i="22"/>
  <c r="AC34" i="22"/>
  <c r="Z34" i="22"/>
  <c r="W34" i="22"/>
  <c r="W36" i="22" s="1"/>
  <c r="T34" i="22"/>
  <c r="T36" i="22" s="1"/>
  <c r="N34" i="22"/>
  <c r="N36" i="22" s="1"/>
  <c r="K34" i="22"/>
  <c r="K36" i="22" s="1"/>
  <c r="H34" i="22"/>
  <c r="BL33" i="22"/>
  <c r="BK33" i="22"/>
  <c r="BF33" i="22"/>
  <c r="BE33" i="22"/>
  <c r="BC33" i="22"/>
  <c r="BB33" i="22"/>
  <c r="AZ33" i="22"/>
  <c r="AY33" i="22"/>
  <c r="AW33" i="22"/>
  <c r="AV33" i="22"/>
  <c r="AT33" i="22"/>
  <c r="AS33" i="22"/>
  <c r="AQ33" i="22"/>
  <c r="AP33" i="22"/>
  <c r="AN33" i="22"/>
  <c r="AM33" i="22"/>
  <c r="AK33" i="22"/>
  <c r="AJ33" i="22"/>
  <c r="AH33" i="22"/>
  <c r="AG33" i="22"/>
  <c r="AE33" i="22"/>
  <c r="AD33" i="22"/>
  <c r="AA33" i="22"/>
  <c r="Y33" i="22"/>
  <c r="X33" i="22"/>
  <c r="V33" i="22"/>
  <c r="U33" i="22"/>
  <c r="S33" i="22"/>
  <c r="R33" i="22"/>
  <c r="Q33" i="22"/>
  <c r="P33" i="22"/>
  <c r="O33" i="22"/>
  <c r="N33" i="22"/>
  <c r="M33" i="22"/>
  <c r="L33" i="22"/>
  <c r="K33" i="22"/>
  <c r="J33" i="22"/>
  <c r="I33" i="22"/>
  <c r="G33" i="22"/>
  <c r="F33" i="22"/>
  <c r="BM32" i="22"/>
  <c r="BH32" i="22"/>
  <c r="BG32" i="22"/>
  <c r="BD32" i="22"/>
  <c r="BA32" i="22"/>
  <c r="AX32" i="22"/>
  <c r="AU32" i="22"/>
  <c r="AR32" i="22"/>
  <c r="AO32" i="22"/>
  <c r="AL32" i="22"/>
  <c r="AI32" i="22"/>
  <c r="AF32" i="22"/>
  <c r="AB32" i="22"/>
  <c r="AB33" i="22" s="1"/>
  <c r="H32" i="22"/>
  <c r="BM31" i="22"/>
  <c r="BI31" i="22"/>
  <c r="BH31" i="22"/>
  <c r="BG31" i="22"/>
  <c r="BD31" i="22"/>
  <c r="BA31" i="22"/>
  <c r="AX31" i="22"/>
  <c r="AU31" i="22"/>
  <c r="AR31" i="22"/>
  <c r="AO31" i="22"/>
  <c r="AL31" i="22"/>
  <c r="AI31" i="22"/>
  <c r="AF31" i="22"/>
  <c r="AC31" i="22"/>
  <c r="Z31" i="22"/>
  <c r="Z33" i="22" s="1"/>
  <c r="W31" i="22"/>
  <c r="W33" i="22" s="1"/>
  <c r="T31" i="22"/>
  <c r="H31" i="22"/>
  <c r="BL30" i="22"/>
  <c r="BF30" i="22"/>
  <c r="BE30" i="22"/>
  <c r="BC30" i="22"/>
  <c r="BB30" i="22"/>
  <c r="AZ30" i="22"/>
  <c r="AY30" i="22"/>
  <c r="AW30" i="22"/>
  <c r="AV30" i="22"/>
  <c r="AT30" i="22"/>
  <c r="AS30" i="22"/>
  <c r="AQ30" i="22"/>
  <c r="AP30" i="22"/>
  <c r="AN30" i="22"/>
  <c r="AM30" i="22"/>
  <c r="AK30" i="22"/>
  <c r="AJ30" i="22"/>
  <c r="AH30" i="22"/>
  <c r="AG30" i="22"/>
  <c r="AE30" i="22"/>
  <c r="AD30" i="22"/>
  <c r="AA30" i="22"/>
  <c r="Y30" i="22"/>
  <c r="X30" i="22"/>
  <c r="V30" i="22"/>
  <c r="U30" i="22"/>
  <c r="S30" i="22"/>
  <c r="R30" i="22"/>
  <c r="Q30" i="22"/>
  <c r="P30" i="22"/>
  <c r="O30" i="22"/>
  <c r="N30" i="22"/>
  <c r="M30" i="22"/>
  <c r="L30" i="22"/>
  <c r="K30" i="22"/>
  <c r="J30" i="22"/>
  <c r="I30" i="22"/>
  <c r="G30" i="22"/>
  <c r="BK29" i="22"/>
  <c r="BH29" i="22"/>
  <c r="BG29" i="22"/>
  <c r="BD29" i="22"/>
  <c r="BA29" i="22"/>
  <c r="AX29" i="22"/>
  <c r="AU29" i="22"/>
  <c r="AR29" i="22"/>
  <c r="AO29" i="22"/>
  <c r="AL29" i="22"/>
  <c r="AI29" i="22"/>
  <c r="AF29" i="22"/>
  <c r="AB29" i="22"/>
  <c r="H29" i="22"/>
  <c r="F29" i="22"/>
  <c r="F65" i="22" s="1"/>
  <c r="BM28" i="22"/>
  <c r="BI28" i="22"/>
  <c r="BH28" i="22"/>
  <c r="BG28" i="22"/>
  <c r="BD28" i="22"/>
  <c r="BA28" i="22"/>
  <c r="AX28" i="22"/>
  <c r="AX30" i="22" s="1"/>
  <c r="AU28" i="22"/>
  <c r="AR28" i="22"/>
  <c r="AO28" i="22"/>
  <c r="AL28" i="22"/>
  <c r="AL30" i="22" s="1"/>
  <c r="AI28" i="22"/>
  <c r="AF28" i="22"/>
  <c r="AF30" i="22" s="1"/>
  <c r="AC28" i="22"/>
  <c r="Z28" i="22"/>
  <c r="Z30" i="22" s="1"/>
  <c r="W28" i="22"/>
  <c r="T28" i="22"/>
  <c r="BL27" i="22"/>
  <c r="BK27" i="22"/>
  <c r="BF27" i="22"/>
  <c r="BE27" i="22"/>
  <c r="BC27" i="22"/>
  <c r="BB27" i="22"/>
  <c r="AZ27" i="22"/>
  <c r="AY27" i="22"/>
  <c r="AW27" i="22"/>
  <c r="AV27" i="22"/>
  <c r="AT27" i="22"/>
  <c r="AS27" i="22"/>
  <c r="AQ27" i="22"/>
  <c r="AP27" i="22"/>
  <c r="AN27" i="22"/>
  <c r="AM27" i="22"/>
  <c r="AK27" i="22"/>
  <c r="AJ27" i="22"/>
  <c r="AH27" i="22"/>
  <c r="AG27" i="22"/>
  <c r="AE27" i="22"/>
  <c r="AD27" i="22"/>
  <c r="AB27" i="22"/>
  <c r="AA27" i="22"/>
  <c r="Y27" i="22"/>
  <c r="X27" i="22"/>
  <c r="V27" i="22"/>
  <c r="U27" i="22"/>
  <c r="S27" i="22"/>
  <c r="R27" i="22"/>
  <c r="M27" i="22"/>
  <c r="L27" i="22"/>
  <c r="J27" i="22"/>
  <c r="I27" i="22"/>
  <c r="G27" i="22"/>
  <c r="F27" i="22"/>
  <c r="BM26" i="22"/>
  <c r="BI26" i="22"/>
  <c r="BH26" i="22"/>
  <c r="BG26" i="22"/>
  <c r="BD26" i="22"/>
  <c r="BA26" i="22"/>
  <c r="AX26" i="22"/>
  <c r="AX27" i="22" s="1"/>
  <c r="AU26" i="22"/>
  <c r="AR26" i="22"/>
  <c r="AO26" i="22"/>
  <c r="AL26" i="22"/>
  <c r="AI26" i="22"/>
  <c r="AF26" i="22"/>
  <c r="AF27" i="22" s="1"/>
  <c r="AC26" i="22"/>
  <c r="Z26" i="22"/>
  <c r="W26" i="22"/>
  <c r="T26" i="22"/>
  <c r="N26" i="22"/>
  <c r="K26" i="22"/>
  <c r="K27" i="22" s="1"/>
  <c r="H26" i="22"/>
  <c r="BM25" i="22"/>
  <c r="BI25" i="22"/>
  <c r="BH25" i="22"/>
  <c r="BG25" i="22"/>
  <c r="BD25" i="22"/>
  <c r="BA25" i="22"/>
  <c r="AX25" i="22"/>
  <c r="AU25" i="22"/>
  <c r="AR25" i="22"/>
  <c r="AO25" i="22"/>
  <c r="AL25" i="22"/>
  <c r="AI25" i="22"/>
  <c r="AF25" i="22"/>
  <c r="AC25" i="22"/>
  <c r="Z25" i="22"/>
  <c r="Z27" i="22" s="1"/>
  <c r="W25" i="22"/>
  <c r="W67" i="22" s="1"/>
  <c r="W77" i="22" s="1"/>
  <c r="T25" i="22"/>
  <c r="N25" i="22"/>
  <c r="K25" i="22"/>
  <c r="H25" i="22"/>
  <c r="BL24" i="22"/>
  <c r="BK24" i="22"/>
  <c r="BG24" i="22"/>
  <c r="BF24" i="22"/>
  <c r="BE24" i="22"/>
  <c r="BD24" i="22"/>
  <c r="BC24" i="22"/>
  <c r="BB24" i="22"/>
  <c r="BA24" i="22"/>
  <c r="AZ24" i="22"/>
  <c r="AY24" i="22"/>
  <c r="AX24" i="22"/>
  <c r="AW24" i="22"/>
  <c r="AV24" i="22"/>
  <c r="AU24" i="22"/>
  <c r="AT24" i="22"/>
  <c r="AS24" i="22"/>
  <c r="AQ24" i="22"/>
  <c r="AP24" i="22"/>
  <c r="AN24" i="22"/>
  <c r="AM24" i="22"/>
  <c r="AK24" i="22"/>
  <c r="AJ24" i="22"/>
  <c r="AH24" i="22"/>
  <c r="AG24" i="22"/>
  <c r="AE24" i="22"/>
  <c r="AD24" i="22"/>
  <c r="AB24" i="22"/>
  <c r="AA24" i="22"/>
  <c r="Y24" i="22"/>
  <c r="X24" i="22"/>
  <c r="V24" i="22"/>
  <c r="U24" i="22"/>
  <c r="S24" i="22"/>
  <c r="R24" i="22"/>
  <c r="Q24" i="22"/>
  <c r="P24" i="22"/>
  <c r="O24" i="22"/>
  <c r="M24" i="22"/>
  <c r="L24" i="22"/>
  <c r="K24" i="22"/>
  <c r="J24" i="22"/>
  <c r="I24" i="22"/>
  <c r="G24" i="22"/>
  <c r="F24" i="22"/>
  <c r="BM23" i="22"/>
  <c r="BI23" i="22"/>
  <c r="BH23" i="22"/>
  <c r="AR23" i="22"/>
  <c r="AO23" i="22"/>
  <c r="AL23" i="22"/>
  <c r="AI23" i="22"/>
  <c r="AF23" i="22"/>
  <c r="AC23" i="22"/>
  <c r="Z23" i="22"/>
  <c r="W23" i="22"/>
  <c r="T23" i="22"/>
  <c r="T24" i="22" s="1"/>
  <c r="H23" i="22"/>
  <c r="BM22" i="22"/>
  <c r="BI22" i="22"/>
  <c r="BH22" i="22"/>
  <c r="AR22" i="22"/>
  <c r="AO22" i="22"/>
  <c r="AL22" i="22"/>
  <c r="AI22" i="22"/>
  <c r="AF22" i="22"/>
  <c r="AC22" i="22"/>
  <c r="H22" i="22"/>
  <c r="BM21" i="22"/>
  <c r="BI21" i="22"/>
  <c r="BH21" i="22"/>
  <c r="AR21" i="22"/>
  <c r="AO21" i="22"/>
  <c r="AL21" i="22"/>
  <c r="AL24" i="22" s="1"/>
  <c r="AI21" i="22"/>
  <c r="AF21" i="22"/>
  <c r="AC21" i="22"/>
  <c r="Z21" i="22"/>
  <c r="W21" i="22"/>
  <c r="W24" i="22" s="1"/>
  <c r="T21" i="22"/>
  <c r="N21" i="22"/>
  <c r="H21" i="22"/>
  <c r="BL19" i="22"/>
  <c r="BK19" i="22"/>
  <c r="BF19" i="22"/>
  <c r="BE19" i="22"/>
  <c r="BC19" i="22"/>
  <c r="BB19" i="22"/>
  <c r="AZ19" i="22"/>
  <c r="AY19" i="22"/>
  <c r="AY74" i="22" s="1"/>
  <c r="AW19" i="22"/>
  <c r="AW74" i="22" s="1"/>
  <c r="AV19" i="22"/>
  <c r="AT19" i="22"/>
  <c r="AS19" i="22"/>
  <c r="AQ19" i="22"/>
  <c r="AP19" i="22"/>
  <c r="AP74" i="22" s="1"/>
  <c r="AN19" i="22"/>
  <c r="AM19" i="22"/>
  <c r="AM74" i="22" s="1"/>
  <c r="AK19" i="22"/>
  <c r="AJ19" i="22"/>
  <c r="AH19" i="22"/>
  <c r="AH74" i="22" s="1"/>
  <c r="AG19" i="22"/>
  <c r="AE19" i="22"/>
  <c r="AD19" i="22"/>
  <c r="AB19" i="22"/>
  <c r="AA19" i="22"/>
  <c r="Y19" i="22"/>
  <c r="Y74" i="22" s="1"/>
  <c r="X19" i="22"/>
  <c r="X74" i="22" s="1"/>
  <c r="W19" i="22"/>
  <c r="V19" i="22"/>
  <c r="U19" i="22"/>
  <c r="S19" i="22"/>
  <c r="S74" i="22" s="1"/>
  <c r="R19" i="22"/>
  <c r="R74" i="22" s="1"/>
  <c r="P19" i="22"/>
  <c r="O19" i="22"/>
  <c r="M19" i="22"/>
  <c r="L19" i="22"/>
  <c r="L74" i="22" s="1"/>
  <c r="J19" i="22"/>
  <c r="J74" i="22" s="1"/>
  <c r="I19" i="22"/>
  <c r="G19" i="22"/>
  <c r="F19" i="22"/>
  <c r="BL18" i="22"/>
  <c r="BK18" i="22"/>
  <c r="BF18" i="22"/>
  <c r="BE18" i="22"/>
  <c r="BE69" i="22" s="1"/>
  <c r="BC18" i="22"/>
  <c r="BB18" i="22"/>
  <c r="AZ18" i="22"/>
  <c r="AY18" i="22"/>
  <c r="AY69" i="22" s="1"/>
  <c r="AW18" i="22"/>
  <c r="AV18" i="22"/>
  <c r="AS18" i="22"/>
  <c r="AQ18" i="22"/>
  <c r="AP18" i="22"/>
  <c r="AN18" i="22"/>
  <c r="AN69" i="22" s="1"/>
  <c r="AM18" i="22"/>
  <c r="AK18" i="22"/>
  <c r="AJ18" i="22"/>
  <c r="AH18" i="22"/>
  <c r="AG18" i="22"/>
  <c r="AE18" i="22"/>
  <c r="AE69" i="22" s="1"/>
  <c r="AD18" i="22"/>
  <c r="AD69" i="22" s="1"/>
  <c r="AB18" i="22"/>
  <c r="AA18" i="22"/>
  <c r="Y18" i="22"/>
  <c r="X18" i="22"/>
  <c r="W18" i="22"/>
  <c r="V18" i="22"/>
  <c r="U18" i="22"/>
  <c r="U69" i="22" s="1"/>
  <c r="S18" i="22"/>
  <c r="R18" i="22"/>
  <c r="P18" i="22"/>
  <c r="O18" i="22"/>
  <c r="O69" i="22" s="1"/>
  <c r="M18" i="22"/>
  <c r="L18" i="22"/>
  <c r="J18" i="22"/>
  <c r="I18" i="22"/>
  <c r="G18" i="22"/>
  <c r="F18" i="22"/>
  <c r="BL17" i="22"/>
  <c r="BK17" i="22"/>
  <c r="BF17" i="22"/>
  <c r="BE17" i="22"/>
  <c r="BC17" i="22"/>
  <c r="BB17" i="22"/>
  <c r="AZ17" i="22"/>
  <c r="AY17" i="22"/>
  <c r="AW17" i="22"/>
  <c r="AV17" i="22"/>
  <c r="AT17" i="22"/>
  <c r="AS17" i="22"/>
  <c r="AQ17" i="22"/>
  <c r="AP17" i="22"/>
  <c r="AN17" i="22"/>
  <c r="AM17" i="22"/>
  <c r="AK17" i="22"/>
  <c r="AJ17" i="22"/>
  <c r="AH17" i="22"/>
  <c r="AG17" i="22"/>
  <c r="AE17" i="22"/>
  <c r="AD17" i="22"/>
  <c r="AB17" i="22"/>
  <c r="AA17" i="22"/>
  <c r="Y17" i="22"/>
  <c r="X17" i="22"/>
  <c r="W17" i="22"/>
  <c r="V17" i="22"/>
  <c r="U17" i="22"/>
  <c r="S17" i="22"/>
  <c r="R17" i="22"/>
  <c r="P17" i="22"/>
  <c r="O17" i="22"/>
  <c r="M17" i="22"/>
  <c r="L17" i="22"/>
  <c r="J17" i="22"/>
  <c r="I17" i="22"/>
  <c r="G17" i="22"/>
  <c r="F17" i="22"/>
  <c r="BM16" i="22"/>
  <c r="BI16" i="22"/>
  <c r="BI17" i="22" s="1"/>
  <c r="BH16" i="22"/>
  <c r="BH17" i="22" s="1"/>
  <c r="BG16" i="22"/>
  <c r="BG17" i="22" s="1"/>
  <c r="BD16" i="22"/>
  <c r="BD17" i="22" s="1"/>
  <c r="BA16" i="22"/>
  <c r="BA17" i="22" s="1"/>
  <c r="AX16" i="22"/>
  <c r="AX17" i="22" s="1"/>
  <c r="AU16" i="22"/>
  <c r="AU17" i="22" s="1"/>
  <c r="AR16" i="22"/>
  <c r="AR17" i="22" s="1"/>
  <c r="AO16" i="22"/>
  <c r="AO17" i="22" s="1"/>
  <c r="AL16" i="22"/>
  <c r="AL17" i="22" s="1"/>
  <c r="AI16" i="22"/>
  <c r="AI17" i="22" s="1"/>
  <c r="AF16" i="22"/>
  <c r="AF17" i="22" s="1"/>
  <c r="AC16" i="22"/>
  <c r="AC17" i="22" s="1"/>
  <c r="Z16" i="22"/>
  <c r="Z17" i="22" s="1"/>
  <c r="T16" i="22"/>
  <c r="T17" i="22" s="1"/>
  <c r="Q16" i="22"/>
  <c r="Q17" i="22" s="1"/>
  <c r="N16" i="22"/>
  <c r="N17" i="22" s="1"/>
  <c r="K16" i="22"/>
  <c r="K17" i="22" s="1"/>
  <c r="H16" i="22"/>
  <c r="BL15" i="22"/>
  <c r="BK15" i="22"/>
  <c r="BF15" i="22"/>
  <c r="BE15" i="22"/>
  <c r="BC15" i="22"/>
  <c r="BB15" i="22"/>
  <c r="AZ15" i="22"/>
  <c r="AY15" i="22"/>
  <c r="AX15" i="22"/>
  <c r="AW15" i="22"/>
  <c r="AV15" i="22"/>
  <c r="AT15" i="22"/>
  <c r="AS15" i="22"/>
  <c r="AQ15" i="22"/>
  <c r="AP15" i="22"/>
  <c r="AN15" i="22"/>
  <c r="AM15" i="22"/>
  <c r="AK15" i="22"/>
  <c r="AJ15" i="22"/>
  <c r="AH15" i="22"/>
  <c r="AG15" i="22"/>
  <c r="AE15" i="22"/>
  <c r="AD15" i="22"/>
  <c r="AB15" i="22"/>
  <c r="AA15" i="22"/>
  <c r="Y15" i="22"/>
  <c r="X15" i="22"/>
  <c r="S15" i="22"/>
  <c r="R15" i="22"/>
  <c r="Q15" i="22"/>
  <c r="P15" i="22"/>
  <c r="O15" i="22"/>
  <c r="M15" i="22"/>
  <c r="L15" i="22"/>
  <c r="J15" i="22"/>
  <c r="I15" i="22"/>
  <c r="G15" i="22"/>
  <c r="F15" i="22"/>
  <c r="BM14" i="22"/>
  <c r="BI14" i="22"/>
  <c r="BH14" i="22"/>
  <c r="AL14" i="22"/>
  <c r="AI14" i="22"/>
  <c r="AF14" i="22"/>
  <c r="AC14" i="22"/>
  <c r="Z14" i="22"/>
  <c r="T14" i="22"/>
  <c r="T15" i="22" s="1"/>
  <c r="Q14" i="22"/>
  <c r="Q71" i="22" s="1"/>
  <c r="H14" i="22"/>
  <c r="BM13" i="22"/>
  <c r="BI13" i="22"/>
  <c r="BH13" i="22"/>
  <c r="BG13" i="22"/>
  <c r="BG15" i="22" s="1"/>
  <c r="BD13" i="22"/>
  <c r="BD15" i="22" s="1"/>
  <c r="BA13" i="22"/>
  <c r="BA15" i="22" s="1"/>
  <c r="AX13" i="22"/>
  <c r="AU13" i="22"/>
  <c r="AU15" i="22" s="1"/>
  <c r="AR13" i="22"/>
  <c r="AR15" i="22" s="1"/>
  <c r="AO13" i="22"/>
  <c r="AO15" i="22" s="1"/>
  <c r="AL13" i="22"/>
  <c r="AI13" i="22"/>
  <c r="AF13" i="22"/>
  <c r="AC13" i="22"/>
  <c r="Z13" i="22"/>
  <c r="T13" i="22"/>
  <c r="Q13" i="22"/>
  <c r="N13" i="22"/>
  <c r="N15" i="22" s="1"/>
  <c r="K13" i="22"/>
  <c r="K15" i="22" s="1"/>
  <c r="H13" i="22"/>
  <c r="BL12" i="22"/>
  <c r="BK12" i="22"/>
  <c r="BF12" i="22"/>
  <c r="BE12" i="22"/>
  <c r="BC12" i="22"/>
  <c r="BB12" i="22"/>
  <c r="AZ12" i="22"/>
  <c r="AY12" i="22"/>
  <c r="AW12" i="22"/>
  <c r="AV12" i="22"/>
  <c r="AT12" i="22"/>
  <c r="AS12" i="22"/>
  <c r="AQ12" i="22"/>
  <c r="AP12" i="22"/>
  <c r="AN12" i="22"/>
  <c r="AM12" i="22"/>
  <c r="AK12" i="22"/>
  <c r="AJ12" i="22"/>
  <c r="AH12" i="22"/>
  <c r="AG12" i="22"/>
  <c r="AE12" i="22"/>
  <c r="AD12" i="22"/>
  <c r="AB12" i="22"/>
  <c r="AA12" i="22"/>
  <c r="Y12" i="22"/>
  <c r="X12" i="22"/>
  <c r="W12" i="22"/>
  <c r="V12" i="22"/>
  <c r="U12" i="22"/>
  <c r="S12" i="22"/>
  <c r="R12" i="22"/>
  <c r="P12" i="22"/>
  <c r="O12" i="22"/>
  <c r="M12" i="22"/>
  <c r="L12" i="22"/>
  <c r="J12" i="22"/>
  <c r="I12" i="22"/>
  <c r="G12" i="22"/>
  <c r="F12" i="22"/>
  <c r="BM11" i="22"/>
  <c r="BM72" i="22" s="1"/>
  <c r="BI11" i="22"/>
  <c r="BH11" i="22"/>
  <c r="BH72" i="22" s="1"/>
  <c r="BG11" i="22"/>
  <c r="BG72" i="22" s="1"/>
  <c r="BD11" i="22"/>
  <c r="BD19" i="22" s="1"/>
  <c r="BA11" i="22"/>
  <c r="AX11" i="22"/>
  <c r="AX72" i="22" s="1"/>
  <c r="AU11" i="22"/>
  <c r="AR11" i="22"/>
  <c r="AR72" i="22" s="1"/>
  <c r="AO11" i="22"/>
  <c r="AO72" i="22" s="1"/>
  <c r="AL11" i="22"/>
  <c r="AL19" i="22" s="1"/>
  <c r="AI11" i="22"/>
  <c r="AI72" i="22" s="1"/>
  <c r="AF11" i="22"/>
  <c r="AF72" i="22" s="1"/>
  <c r="AC11" i="22"/>
  <c r="Z11" i="22"/>
  <c r="Z72" i="22" s="1"/>
  <c r="T11" i="22"/>
  <c r="Q11" i="22"/>
  <c r="Q72" i="22" s="1"/>
  <c r="N11" i="22"/>
  <c r="K11" i="22"/>
  <c r="H11" i="22"/>
  <c r="BM10" i="22"/>
  <c r="BM67" i="22" s="1"/>
  <c r="BI10" i="22"/>
  <c r="BI67" i="22" s="1"/>
  <c r="BH10" i="22"/>
  <c r="BG10" i="22"/>
  <c r="BG67" i="22" s="1"/>
  <c r="BD10" i="22"/>
  <c r="BD67" i="22" s="1"/>
  <c r="BA10" i="22"/>
  <c r="AX10" i="22"/>
  <c r="AX67" i="22" s="1"/>
  <c r="AU10" i="22"/>
  <c r="AU67" i="22" s="1"/>
  <c r="AR10" i="22"/>
  <c r="AO10" i="22"/>
  <c r="AO67" i="22" s="1"/>
  <c r="AL10" i="22"/>
  <c r="AL67" i="22" s="1"/>
  <c r="AI10" i="22"/>
  <c r="AF10" i="22"/>
  <c r="AF67" i="22" s="1"/>
  <c r="AC10" i="22"/>
  <c r="Z10" i="22"/>
  <c r="T10" i="22"/>
  <c r="T67" i="22" s="1"/>
  <c r="Q10" i="22"/>
  <c r="Q67" i="22" s="1"/>
  <c r="N10" i="22"/>
  <c r="K10" i="22"/>
  <c r="K67" i="22" s="1"/>
  <c r="H10" i="22"/>
  <c r="BL9" i="22"/>
  <c r="BK9" i="22"/>
  <c r="BF9" i="22"/>
  <c r="BE9" i="22"/>
  <c r="BC9" i="22"/>
  <c r="BB9" i="22"/>
  <c r="BA9" i="22"/>
  <c r="AZ9" i="22"/>
  <c r="AY9" i="22"/>
  <c r="AW9" i="22"/>
  <c r="AV9" i="22"/>
  <c r="AT9" i="22"/>
  <c r="AS9" i="22"/>
  <c r="AQ9" i="22"/>
  <c r="AP9" i="22"/>
  <c r="AN9" i="22"/>
  <c r="AM9" i="22"/>
  <c r="AK9" i="22"/>
  <c r="AJ9" i="22"/>
  <c r="AI9" i="22"/>
  <c r="AH9" i="22"/>
  <c r="AG9" i="22"/>
  <c r="AE9" i="22"/>
  <c r="AD9" i="22"/>
  <c r="AB9" i="22"/>
  <c r="AA9" i="22"/>
  <c r="Y9" i="22"/>
  <c r="X9" i="22"/>
  <c r="W9" i="22"/>
  <c r="V9" i="22"/>
  <c r="U9" i="22"/>
  <c r="S9" i="22"/>
  <c r="R9" i="22"/>
  <c r="P9" i="22"/>
  <c r="O9" i="22"/>
  <c r="M9" i="22"/>
  <c r="L9" i="22"/>
  <c r="J9" i="22"/>
  <c r="I9" i="22"/>
  <c r="G9" i="22"/>
  <c r="F9" i="22"/>
  <c r="BM8" i="22"/>
  <c r="BI8" i="22"/>
  <c r="BH8" i="22"/>
  <c r="BG8" i="22"/>
  <c r="BD8" i="22"/>
  <c r="BD66" i="22" s="1"/>
  <c r="BA8" i="22"/>
  <c r="AX8" i="22"/>
  <c r="AX66" i="22" s="1"/>
  <c r="AU8" i="22"/>
  <c r="AU66" i="22" s="1"/>
  <c r="AR8" i="22"/>
  <c r="AO8" i="22"/>
  <c r="AL8" i="22"/>
  <c r="AL66" i="22" s="1"/>
  <c r="AI8" i="22"/>
  <c r="AF8" i="22"/>
  <c r="AF66" i="22" s="1"/>
  <c r="AC8" i="22"/>
  <c r="Z8" i="22"/>
  <c r="T8" i="22"/>
  <c r="Q8" i="22"/>
  <c r="Q66" i="22" s="1"/>
  <c r="Q76" i="22" s="1"/>
  <c r="N8" i="22"/>
  <c r="N9" i="22" s="1"/>
  <c r="K8" i="22"/>
  <c r="K66" i="22" s="1"/>
  <c r="H8" i="22"/>
  <c r="H66" i="22" s="1"/>
  <c r="BL7" i="22"/>
  <c r="BK7" i="22"/>
  <c r="BF7" i="22"/>
  <c r="BE7" i="22"/>
  <c r="BD7" i="22"/>
  <c r="BC7" i="22"/>
  <c r="BB7" i="22"/>
  <c r="AZ7" i="22"/>
  <c r="AY7" i="22"/>
  <c r="AW7" i="22"/>
  <c r="AV7" i="22"/>
  <c r="AV20" i="22" s="1"/>
  <c r="AV79" i="22" s="1"/>
  <c r="AS7" i="22"/>
  <c r="AQ7" i="22"/>
  <c r="AP7" i="22"/>
  <c r="AN7" i="22"/>
  <c r="AM7" i="22"/>
  <c r="AL7" i="22"/>
  <c r="AK7" i="22"/>
  <c r="AJ7" i="22"/>
  <c r="AH7" i="22"/>
  <c r="AG7" i="22"/>
  <c r="AE7" i="22"/>
  <c r="AD7" i="22"/>
  <c r="AD20" i="22" s="1"/>
  <c r="AD79" i="22" s="1"/>
  <c r="AB7" i="22"/>
  <c r="AA7" i="22"/>
  <c r="Y7" i="22"/>
  <c r="X7" i="22"/>
  <c r="W7" i="22"/>
  <c r="V7" i="22"/>
  <c r="U7" i="22"/>
  <c r="S7" i="22"/>
  <c r="R7" i="22"/>
  <c r="P7" i="22"/>
  <c r="O7" i="22"/>
  <c r="M7" i="22"/>
  <c r="L7" i="22"/>
  <c r="L20" i="22" s="1"/>
  <c r="L79" i="22" s="1"/>
  <c r="J7" i="22"/>
  <c r="I7" i="22"/>
  <c r="G7" i="22"/>
  <c r="F7" i="22"/>
  <c r="F20" i="22" s="1"/>
  <c r="BM6" i="22"/>
  <c r="BH6" i="22"/>
  <c r="BG6" i="22"/>
  <c r="BG65" i="22" s="1"/>
  <c r="BG75" i="22" s="1"/>
  <c r="BD6" i="22"/>
  <c r="BA6" i="22"/>
  <c r="AX6" i="22"/>
  <c r="AT6" i="22"/>
  <c r="AT65" i="22" s="1"/>
  <c r="AT75" i="22" s="1"/>
  <c r="AR6" i="22"/>
  <c r="AR65" i="22" s="1"/>
  <c r="AR75" i="22" s="1"/>
  <c r="AO6" i="22"/>
  <c r="AL6" i="22"/>
  <c r="AI6" i="22"/>
  <c r="AF6" i="22"/>
  <c r="AF65" i="22" s="1"/>
  <c r="AF75" i="22" s="1"/>
  <c r="AC6" i="22"/>
  <c r="AC7" i="22" s="1"/>
  <c r="Z6" i="22"/>
  <c r="Z65" i="22" s="1"/>
  <c r="Z75" i="22" s="1"/>
  <c r="T6" i="22"/>
  <c r="Q6" i="22"/>
  <c r="Q65" i="22" s="1"/>
  <c r="Q75" i="22" s="1"/>
  <c r="N6" i="22"/>
  <c r="K6" i="22"/>
  <c r="K65" i="22" s="1"/>
  <c r="K75" i="22" s="1"/>
  <c r="H6" i="22"/>
  <c r="N65" i="22" l="1"/>
  <c r="N75" i="22" s="1"/>
  <c r="W20" i="22"/>
  <c r="AE20" i="22"/>
  <c r="AM20" i="22"/>
  <c r="AM79" i="22" s="1"/>
  <c r="H67" i="22"/>
  <c r="AC67" i="22"/>
  <c r="BI71" i="22"/>
  <c r="G69" i="22"/>
  <c r="BL69" i="22"/>
  <c r="M74" i="22"/>
  <c r="AF24" i="22"/>
  <c r="AB65" i="22"/>
  <c r="AB75" i="22" s="1"/>
  <c r="AO33" i="22"/>
  <c r="BG33" i="22"/>
  <c r="AC32" i="22"/>
  <c r="BI32" i="22"/>
  <c r="AF39" i="22"/>
  <c r="AX39" i="22"/>
  <c r="AI45" i="22"/>
  <c r="AG20" i="22"/>
  <c r="AG79" i="22" s="1"/>
  <c r="AF77" i="22"/>
  <c r="BM77" i="22"/>
  <c r="AO24" i="22"/>
  <c r="AR27" i="22"/>
  <c r="AR33" i="22"/>
  <c r="AX33" i="22"/>
  <c r="T45" i="22"/>
  <c r="AL45" i="22"/>
  <c r="Q7" i="22"/>
  <c r="X20" i="22"/>
  <c r="X79" i="22" s="1"/>
  <c r="AY20" i="22"/>
  <c r="AY79" i="22" s="1"/>
  <c r="BF20" i="22"/>
  <c r="BF79" i="22" s="1"/>
  <c r="AX77" i="22"/>
  <c r="T65" i="22"/>
  <c r="T75" i="22" s="1"/>
  <c r="Y20" i="22"/>
  <c r="Y79" i="22" s="1"/>
  <c r="AZ20" i="22"/>
  <c r="AZ79" i="22" s="1"/>
  <c r="BI39" i="22"/>
  <c r="BB20" i="22"/>
  <c r="BB79" i="22" s="1"/>
  <c r="T27" i="22"/>
  <c r="AL27" i="22"/>
  <c r="BD27" i="22"/>
  <c r="T60" i="22"/>
  <c r="S20" i="22"/>
  <c r="S79" i="22" s="1"/>
  <c r="AJ20" i="22"/>
  <c r="AJ79" i="22" s="1"/>
  <c r="Q77" i="22"/>
  <c r="M20" i="22"/>
  <c r="M79" i="22" s="1"/>
  <c r="AS20" i="22"/>
  <c r="AS79" i="22" s="1"/>
  <c r="AC66" i="22"/>
  <c r="BI66" i="22"/>
  <c r="M69" i="22"/>
  <c r="AW69" i="22"/>
  <c r="Z24" i="22"/>
  <c r="AR24" i="22"/>
  <c r="AI30" i="22"/>
  <c r="BA30" i="22"/>
  <c r="AL36" i="22"/>
  <c r="BD36" i="22"/>
  <c r="Z48" i="22"/>
  <c r="AI60" i="22"/>
  <c r="BA60" i="22"/>
  <c r="AI65" i="22"/>
  <c r="AI75" i="22" s="1"/>
  <c r="AI7" i="22"/>
  <c r="BA65" i="22"/>
  <c r="BA75" i="22" s="1"/>
  <c r="BA18" i="22"/>
  <c r="G20" i="22"/>
  <c r="N7" i="22"/>
  <c r="T7" i="22"/>
  <c r="AA20" i="22"/>
  <c r="AA79" i="22" s="1"/>
  <c r="AP20" i="22"/>
  <c r="AP79" i="22" s="1"/>
  <c r="BK20" i="22"/>
  <c r="T66" i="22"/>
  <c r="AO66" i="22"/>
  <c r="AO76" i="22" s="1"/>
  <c r="BG66" i="22"/>
  <c r="BG76" i="22" s="1"/>
  <c r="AC9" i="22"/>
  <c r="N67" i="22"/>
  <c r="AI67" i="22"/>
  <c r="AI77" i="22" s="1"/>
  <c r="BA67" i="22"/>
  <c r="H72" i="22"/>
  <c r="AC12" i="22"/>
  <c r="AC72" i="22"/>
  <c r="AU12" i="22"/>
  <c r="AU72" i="22"/>
  <c r="BI12" i="22"/>
  <c r="AC71" i="22"/>
  <c r="AC76" i="22" s="1"/>
  <c r="P69" i="22"/>
  <c r="X69" i="22"/>
  <c r="AG69" i="22"/>
  <c r="AP69" i="22"/>
  <c r="AZ69" i="22"/>
  <c r="BC74" i="22"/>
  <c r="W60" i="22"/>
  <c r="W74" i="22" s="1"/>
  <c r="Z71" i="22"/>
  <c r="Z15" i="22"/>
  <c r="AQ20" i="22"/>
  <c r="AQ79" i="22" s="1"/>
  <c r="Z66" i="22"/>
  <c r="AR66" i="22"/>
  <c r="BH66" i="22"/>
  <c r="BD77" i="22"/>
  <c r="K12" i="22"/>
  <c r="K72" i="22"/>
  <c r="K77" i="22" s="1"/>
  <c r="BJ13" i="22"/>
  <c r="BN13" i="22" s="1"/>
  <c r="AF71" i="22"/>
  <c r="AF76" i="22" s="1"/>
  <c r="AF15" i="22"/>
  <c r="AV74" i="22"/>
  <c r="BD9" i="22"/>
  <c r="AO65" i="22"/>
  <c r="AO75" i="22" s="1"/>
  <c r="AO7" i="22"/>
  <c r="AK20" i="22"/>
  <c r="AK79" i="22" s="1"/>
  <c r="BC20" i="22"/>
  <c r="BC79" i="22" s="1"/>
  <c r="BI76" i="22"/>
  <c r="K9" i="22"/>
  <c r="Q9" i="22"/>
  <c r="AL9" i="22"/>
  <c r="AO77" i="22"/>
  <c r="BG77" i="22"/>
  <c r="N72" i="22"/>
  <c r="N19" i="22"/>
  <c r="BA72" i="22"/>
  <c r="BA19" i="22"/>
  <c r="N12" i="22"/>
  <c r="V20" i="22"/>
  <c r="V79" i="22" s="1"/>
  <c r="P74" i="22"/>
  <c r="AG74" i="22"/>
  <c r="AN74" i="22"/>
  <c r="BE74" i="22"/>
  <c r="BH7" i="22"/>
  <c r="BH65" i="22"/>
  <c r="BH75" i="22" s="1"/>
  <c r="K7" i="22"/>
  <c r="BM66" i="22"/>
  <c r="BM9" i="22"/>
  <c r="AU9" i="22"/>
  <c r="BL20" i="22"/>
  <c r="BL79" i="22" s="1"/>
  <c r="I74" i="22"/>
  <c r="BJ35" i="22"/>
  <c r="AX65" i="22"/>
  <c r="AX75" i="22" s="1"/>
  <c r="AX7" i="22"/>
  <c r="R20" i="22"/>
  <c r="R79" i="22" s="1"/>
  <c r="AE79" i="22"/>
  <c r="AW20" i="22"/>
  <c r="AW79" i="22" s="1"/>
  <c r="H77" i="22"/>
  <c r="AU77" i="22"/>
  <c r="T72" i="22"/>
  <c r="T77" i="22" s="1"/>
  <c r="T19" i="22"/>
  <c r="V69" i="22"/>
  <c r="AM69" i="22"/>
  <c r="BF69" i="22"/>
  <c r="BJ32" i="22"/>
  <c r="BN32" i="22" s="1"/>
  <c r="BD71" i="22"/>
  <c r="BD76" i="22" s="1"/>
  <c r="W65" i="22"/>
  <c r="W75" i="22" s="1"/>
  <c r="H48" i="22"/>
  <c r="AF48" i="22"/>
  <c r="AR71" i="22"/>
  <c r="AI71" i="22"/>
  <c r="R69" i="22"/>
  <c r="AQ69" i="22"/>
  <c r="AA74" i="22"/>
  <c r="AQ74" i="22"/>
  <c r="BF74" i="22"/>
  <c r="AI24" i="22"/>
  <c r="AR30" i="22"/>
  <c r="BM33" i="22"/>
  <c r="AC36" i="22"/>
  <c r="BI36" i="22"/>
  <c r="BM45" i="22"/>
  <c r="N71" i="22"/>
  <c r="AI48" i="22"/>
  <c r="AU71" i="22"/>
  <c r="AU76" i="22" s="1"/>
  <c r="BH57" i="22"/>
  <c r="H58" i="22"/>
  <c r="H60" i="22" s="1"/>
  <c r="AO60" i="22"/>
  <c r="BG60" i="22"/>
  <c r="BM63" i="22"/>
  <c r="BM64" i="22" s="1"/>
  <c r="BL71" i="22"/>
  <c r="BL76" i="22" s="1"/>
  <c r="H71" i="22"/>
  <c r="H76" i="22" s="1"/>
  <c r="I69" i="22"/>
  <c r="Y69" i="22"/>
  <c r="AH69" i="22"/>
  <c r="AJ74" i="22"/>
  <c r="AZ74" i="22"/>
  <c r="BJ21" i="22"/>
  <c r="BM24" i="22"/>
  <c r="BH30" i="22"/>
  <c r="AC29" i="22"/>
  <c r="BJ29" i="22" s="1"/>
  <c r="BI29" i="22"/>
  <c r="BI30" i="22" s="1"/>
  <c r="AU36" i="22"/>
  <c r="AL65" i="22"/>
  <c r="AL75" i="22" s="1"/>
  <c r="BD65" i="22"/>
  <c r="BD75" i="22" s="1"/>
  <c r="I20" i="22"/>
  <c r="I79" i="22" s="1"/>
  <c r="O20" i="22"/>
  <c r="O79" i="22" s="1"/>
  <c r="U20" i="22"/>
  <c r="U79" i="22" s="1"/>
  <c r="BE20" i="22"/>
  <c r="BE79" i="22" s="1"/>
  <c r="N66" i="22"/>
  <c r="AI66" i="22"/>
  <c r="BA66" i="22"/>
  <c r="BA76" i="22" s="1"/>
  <c r="Z67" i="22"/>
  <c r="Z77" i="22" s="1"/>
  <c r="AR67" i="22"/>
  <c r="AR77" i="22" s="1"/>
  <c r="BH67" i="22"/>
  <c r="BH77" i="22" s="1"/>
  <c r="AL72" i="22"/>
  <c r="AL77" i="22" s="1"/>
  <c r="BD72" i="22"/>
  <c r="AL71" i="22"/>
  <c r="AL76" i="22" s="1"/>
  <c r="P20" i="22"/>
  <c r="P79" i="22" s="1"/>
  <c r="J69" i="22"/>
  <c r="S69" i="22"/>
  <c r="AA69" i="22"/>
  <c r="AJ69" i="22"/>
  <c r="AS69" i="22"/>
  <c r="BB69" i="22"/>
  <c r="F74" i="22"/>
  <c r="U74" i="22"/>
  <c r="AB74" i="22"/>
  <c r="AK74" i="22"/>
  <c r="AS74" i="22"/>
  <c r="BK74" i="22"/>
  <c r="H24" i="22"/>
  <c r="N24" i="22"/>
  <c r="H27" i="22"/>
  <c r="AC27" i="22"/>
  <c r="AU27" i="22"/>
  <c r="W27" i="22"/>
  <c r="AO27" i="22"/>
  <c r="BG27" i="22"/>
  <c r="BM29" i="22"/>
  <c r="BN29" i="22" s="1"/>
  <c r="BK65" i="22"/>
  <c r="BK75" i="22" s="1"/>
  <c r="AI33" i="22"/>
  <c r="BA33" i="22"/>
  <c r="AF36" i="22"/>
  <c r="AR39" i="22"/>
  <c r="BH39" i="22"/>
  <c r="W45" i="22"/>
  <c r="AO45" i="22"/>
  <c r="BJ43" i="22"/>
  <c r="T48" i="22"/>
  <c r="BH48" i="22"/>
  <c r="BM48" i="22"/>
  <c r="AX50" i="22"/>
  <c r="AX71" i="22"/>
  <c r="AX76" i="22" s="1"/>
  <c r="BI57" i="22"/>
  <c r="AC57" i="22"/>
  <c r="K71" i="22"/>
  <c r="K76" i="22" s="1"/>
  <c r="T71" i="22"/>
  <c r="BH71" i="22"/>
  <c r="L69" i="22"/>
  <c r="AK69" i="22"/>
  <c r="AV69" i="22"/>
  <c r="BC69" i="22"/>
  <c r="O74" i="22"/>
  <c r="V74" i="22"/>
  <c r="AD74" i="22"/>
  <c r="AT74" i="22"/>
  <c r="BB74" i="22"/>
  <c r="BL74" i="22"/>
  <c r="W66" i="22"/>
  <c r="BJ25" i="22"/>
  <c r="BN25" i="22" s="1"/>
  <c r="AB30" i="22"/>
  <c r="AB69" i="22" s="1"/>
  <c r="AL33" i="22"/>
  <c r="BD33" i="22"/>
  <c r="AI36" i="22"/>
  <c r="BA36" i="22"/>
  <c r="H36" i="22"/>
  <c r="BH36" i="22"/>
  <c r="H39" i="22"/>
  <c r="Z45" i="22"/>
  <c r="AR45" i="22"/>
  <c r="BJ42" i="22"/>
  <c r="BN42" i="22" s="1"/>
  <c r="W71" i="22"/>
  <c r="AC48" i="22"/>
  <c r="BA71" i="22"/>
  <c r="AC60" i="22"/>
  <c r="AU60" i="22"/>
  <c r="BI60" i="22"/>
  <c r="H45" i="22"/>
  <c r="AC45" i="22"/>
  <c r="BJ40" i="22"/>
  <c r="BI27" i="22"/>
  <c r="BN43" i="22"/>
  <c r="BI24" i="22"/>
  <c r="BH33" i="22"/>
  <c r="BI33" i="22"/>
  <c r="BH27" i="22"/>
  <c r="Z18" i="22"/>
  <c r="Z69" i="22" s="1"/>
  <c r="AT7" i="22"/>
  <c r="AT20" i="22" s="1"/>
  <c r="AT79" i="22" s="1"/>
  <c r="AU6" i="22"/>
  <c r="AU65" i="22" s="1"/>
  <c r="AU75" i="22" s="1"/>
  <c r="Z7" i="22"/>
  <c r="N18" i="22"/>
  <c r="N69" i="22" s="1"/>
  <c r="AX18" i="22"/>
  <c r="AX69" i="22" s="1"/>
  <c r="BJ6" i="22"/>
  <c r="Q19" i="22"/>
  <c r="Q74" i="22" s="1"/>
  <c r="BM12" i="22"/>
  <c r="BJ14" i="22"/>
  <c r="BJ16" i="22"/>
  <c r="BJ17" i="22" s="1"/>
  <c r="AI18" i="22"/>
  <c r="Z19" i="22"/>
  <c r="Z74" i="22" s="1"/>
  <c r="AC24" i="22"/>
  <c r="BH24" i="22"/>
  <c r="BJ26" i="22"/>
  <c r="BM27" i="22"/>
  <c r="BJ28" i="22"/>
  <c r="BJ30" i="22" s="1"/>
  <c r="T30" i="22"/>
  <c r="BD30" i="22"/>
  <c r="AL18" i="22"/>
  <c r="J20" i="22"/>
  <c r="J79" i="22" s="1"/>
  <c r="BA7" i="22"/>
  <c r="BG7" i="22"/>
  <c r="BM7" i="22"/>
  <c r="BD18" i="22"/>
  <c r="BD69" i="22" s="1"/>
  <c r="AB20" i="22"/>
  <c r="AH20" i="22"/>
  <c r="AH79" i="22" s="1"/>
  <c r="AN20" i="22"/>
  <c r="AN79" i="22" s="1"/>
  <c r="AO19" i="22"/>
  <c r="BG19" i="22"/>
  <c r="Q12" i="22"/>
  <c r="AI12" i="22"/>
  <c r="AO12" i="22"/>
  <c r="BA12" i="22"/>
  <c r="BG12" i="22"/>
  <c r="AL15" i="22"/>
  <c r="BM17" i="22"/>
  <c r="AC18" i="22"/>
  <c r="BJ23" i="22"/>
  <c r="BN23" i="22" s="1"/>
  <c r="N27" i="22"/>
  <c r="AI27" i="22"/>
  <c r="BA27" i="22"/>
  <c r="AF33" i="22"/>
  <c r="BJ38" i="22"/>
  <c r="BN38" i="22" s="1"/>
  <c r="K20" i="22"/>
  <c r="T18" i="22"/>
  <c r="AO9" i="22"/>
  <c r="BG9" i="22"/>
  <c r="BH12" i="22"/>
  <c r="BH19" i="22"/>
  <c r="BH74" i="22" s="1"/>
  <c r="BG18" i="22"/>
  <c r="H19" i="22"/>
  <c r="AX19" i="22"/>
  <c r="AX74" i="22" s="1"/>
  <c r="H33" i="22"/>
  <c r="BH9" i="22"/>
  <c r="AC19" i="22"/>
  <c r="AU19" i="22"/>
  <c r="BI19" i="22"/>
  <c r="AC15" i="22"/>
  <c r="Q18" i="22"/>
  <c r="Q69" i="22" s="1"/>
  <c r="AT18" i="22"/>
  <c r="AT69" i="22" s="1"/>
  <c r="AR19" i="22"/>
  <c r="T33" i="22"/>
  <c r="BJ31" i="22"/>
  <c r="AR18" i="22"/>
  <c r="BI9" i="22"/>
  <c r="K19" i="22"/>
  <c r="BJ11" i="22"/>
  <c r="H12" i="22"/>
  <c r="T12" i="22"/>
  <c r="Z12" i="22"/>
  <c r="AF12" i="22"/>
  <c r="AL12" i="22"/>
  <c r="AR12" i="22"/>
  <c r="AX12" i="22"/>
  <c r="BD12" i="22"/>
  <c r="BD20" i="22" s="1"/>
  <c r="K18" i="22"/>
  <c r="K69" i="22" s="1"/>
  <c r="BJ22" i="22"/>
  <c r="BN22" i="22" s="1"/>
  <c r="AR36" i="22"/>
  <c r="H18" i="22"/>
  <c r="BH18" i="22"/>
  <c r="AF18" i="22"/>
  <c r="BI6" i="22"/>
  <c r="BI65" i="22" s="1"/>
  <c r="BI75" i="22" s="1"/>
  <c r="H7" i="22"/>
  <c r="AF7" i="22"/>
  <c r="AR7" i="22"/>
  <c r="BJ8" i="22"/>
  <c r="H9" i="22"/>
  <c r="T9" i="22"/>
  <c r="Z9" i="22"/>
  <c r="AF9" i="22"/>
  <c r="AR9" i="22"/>
  <c r="AX9" i="22"/>
  <c r="AX20" i="22" s="1"/>
  <c r="AX79" i="22" s="1"/>
  <c r="H15" i="22"/>
  <c r="AI15" i="22"/>
  <c r="AI20" i="22" s="1"/>
  <c r="AI19" i="22"/>
  <c r="AO18" i="22"/>
  <c r="BM18" i="22"/>
  <c r="AF19" i="22"/>
  <c r="AF74" i="22" s="1"/>
  <c r="F75" i="22"/>
  <c r="H28" i="22"/>
  <c r="H65" i="22" s="1"/>
  <c r="H75" i="22" s="1"/>
  <c r="F30" i="22"/>
  <c r="BJ59" i="22"/>
  <c r="BN59" i="22" s="1"/>
  <c r="BJ10" i="22"/>
  <c r="BH15" i="22"/>
  <c r="BM19" i="22"/>
  <c r="W30" i="22"/>
  <c r="W69" i="22" s="1"/>
  <c r="AO30" i="22"/>
  <c r="BG30" i="22"/>
  <c r="BK30" i="22"/>
  <c r="BK69" i="22" s="1"/>
  <c r="AO39" i="22"/>
  <c r="BG39" i="22"/>
  <c r="BM15" i="22"/>
  <c r="BJ46" i="22"/>
  <c r="BG50" i="22"/>
  <c r="BM57" i="22"/>
  <c r="AL60" i="22"/>
  <c r="AL74" i="22" s="1"/>
  <c r="BD60" i="22"/>
  <c r="BJ61" i="22"/>
  <c r="BN21" i="22"/>
  <c r="AU30" i="22"/>
  <c r="AC33" i="22"/>
  <c r="AU33" i="22"/>
  <c r="BJ34" i="22"/>
  <c r="BJ36" i="22" s="1"/>
  <c r="BN35" i="22"/>
  <c r="AC39" i="22"/>
  <c r="AU39" i="22"/>
  <c r="BJ47" i="22"/>
  <c r="BN47" i="22" s="1"/>
  <c r="N48" i="22"/>
  <c r="BA50" i="22"/>
  <c r="N57" i="22"/>
  <c r="BJ55" i="22"/>
  <c r="BJ58" i="22"/>
  <c r="BN58" i="22" s="1"/>
  <c r="BI15" i="22"/>
  <c r="H17" i="22"/>
  <c r="BM36" i="22"/>
  <c r="BJ37" i="22"/>
  <c r="T50" i="22"/>
  <c r="BJ49" i="22"/>
  <c r="BJ50" i="22" s="1"/>
  <c r="BD50" i="22"/>
  <c r="BD74" i="22" s="1"/>
  <c r="BJ63" i="22"/>
  <c r="BJ64" i="22" s="1"/>
  <c r="K64" i="22"/>
  <c r="BM39" i="22"/>
  <c r="AE48" i="22"/>
  <c r="AE74" i="22" s="1"/>
  <c r="BI47" i="22"/>
  <c r="BI72" i="22" s="1"/>
  <c r="BI77" i="22" s="1"/>
  <c r="AO50" i="22"/>
  <c r="BM54" i="22"/>
  <c r="BJ56" i="22"/>
  <c r="BN56" i="22" s="1"/>
  <c r="AR50" i="22"/>
  <c r="BJ51" i="22"/>
  <c r="BJ53" i="22"/>
  <c r="BJ54" i="22" s="1"/>
  <c r="H57" i="22"/>
  <c r="G60" i="22"/>
  <c r="G74" i="22" s="1"/>
  <c r="BM60" i="22"/>
  <c r="AB85" i="22"/>
  <c r="AC30" i="22" l="1"/>
  <c r="AC69" i="22" s="1"/>
  <c r="AL20" i="22"/>
  <c r="AL79" i="22" s="1"/>
  <c r="AB79" i="22"/>
  <c r="AL69" i="22"/>
  <c r="Z76" i="22"/>
  <c r="BA77" i="22"/>
  <c r="N74" i="22"/>
  <c r="BN53" i="22"/>
  <c r="BN54" i="22" s="1"/>
  <c r="AI79" i="22"/>
  <c r="T20" i="22"/>
  <c r="T79" i="22" s="1"/>
  <c r="BJ65" i="22"/>
  <c r="BJ75" i="22" s="1"/>
  <c r="N77" i="22"/>
  <c r="AO74" i="22"/>
  <c r="AI69" i="22"/>
  <c r="BM65" i="22"/>
  <c r="BM75" i="22" s="1"/>
  <c r="AC77" i="22"/>
  <c r="AC20" i="22"/>
  <c r="BH69" i="22"/>
  <c r="K79" i="22"/>
  <c r="BA20" i="22"/>
  <c r="BA79" i="22" s="1"/>
  <c r="BD79" i="22"/>
  <c r="BN28" i="22"/>
  <c r="AO69" i="22"/>
  <c r="BJ72" i="22"/>
  <c r="AU74" i="22"/>
  <c r="BG69" i="22"/>
  <c r="T69" i="22"/>
  <c r="Q20" i="22"/>
  <c r="Q79" i="22" s="1"/>
  <c r="BJ45" i="22"/>
  <c r="N76" i="22"/>
  <c r="W79" i="22"/>
  <c r="BA74" i="22"/>
  <c r="BH76" i="22"/>
  <c r="T76" i="22"/>
  <c r="G79" i="22"/>
  <c r="BM74" i="22"/>
  <c r="BM30" i="22"/>
  <c r="BM69" i="22" s="1"/>
  <c r="AI74" i="22"/>
  <c r="K74" i="22"/>
  <c r="AR74" i="22"/>
  <c r="AC74" i="22"/>
  <c r="BG74" i="22"/>
  <c r="T74" i="22"/>
  <c r="AR76" i="22"/>
  <c r="BK79" i="22"/>
  <c r="BA69" i="22"/>
  <c r="W76" i="22"/>
  <c r="BM71" i="22"/>
  <c r="BM76" i="22" s="1"/>
  <c r="BJ67" i="22"/>
  <c r="BJ77" i="22" s="1"/>
  <c r="AR69" i="22"/>
  <c r="AF69" i="22"/>
  <c r="BJ66" i="22"/>
  <c r="AR20" i="22"/>
  <c r="AR79" i="22" s="1"/>
  <c r="H74" i="22"/>
  <c r="AO20" i="22"/>
  <c r="AO79" i="22" s="1"/>
  <c r="BN16" i="22"/>
  <c r="BN6" i="22"/>
  <c r="BN7" i="22" s="1"/>
  <c r="BJ71" i="22"/>
  <c r="Z20" i="22"/>
  <c r="Z79" i="22" s="1"/>
  <c r="AI76" i="22"/>
  <c r="AC65" i="22"/>
  <c r="AC75" i="22" s="1"/>
  <c r="N20" i="22"/>
  <c r="N79" i="22" s="1"/>
  <c r="BN40" i="22"/>
  <c r="BJ39" i="22"/>
  <c r="BH20" i="22"/>
  <c r="BH79" i="22" s="1"/>
  <c r="BJ24" i="22"/>
  <c r="F79" i="22"/>
  <c r="F69" i="22"/>
  <c r="BN24" i="22"/>
  <c r="AE85" i="22"/>
  <c r="BN55" i="22"/>
  <c r="BJ57" i="22"/>
  <c r="BI48" i="22"/>
  <c r="BI74" i="22" s="1"/>
  <c r="BJ60" i="22"/>
  <c r="H30" i="22"/>
  <c r="H69" i="22" s="1"/>
  <c r="AF20" i="22"/>
  <c r="AF79" i="22" s="1"/>
  <c r="BN26" i="22"/>
  <c r="BJ27" i="22"/>
  <c r="BJ62" i="22"/>
  <c r="BN61" i="22"/>
  <c r="BN10" i="22"/>
  <c r="BN67" i="22" s="1"/>
  <c r="BM20" i="22"/>
  <c r="BN14" i="22"/>
  <c r="BJ15" i="22"/>
  <c r="BJ18" i="22"/>
  <c r="BJ7" i="22"/>
  <c r="BJ52" i="22"/>
  <c r="BN51" i="22"/>
  <c r="AQ85" i="22"/>
  <c r="BN63" i="22"/>
  <c r="AK85" i="22"/>
  <c r="H20" i="22"/>
  <c r="BG20" i="22"/>
  <c r="BG79" i="22" s="1"/>
  <c r="AN85" i="22"/>
  <c r="BJ9" i="22"/>
  <c r="BN8" i="22"/>
  <c r="BI18" i="22"/>
  <c r="BI69" i="22" s="1"/>
  <c r="BI7" i="22"/>
  <c r="BI20" i="22" s="1"/>
  <c r="BJ19" i="22"/>
  <c r="BJ12" i="22"/>
  <c r="BN11" i="22"/>
  <c r="BN72" i="22" s="1"/>
  <c r="AH85" i="22"/>
  <c r="BN37" i="22"/>
  <c r="BN34" i="22"/>
  <c r="BJ48" i="22"/>
  <c r="BN46" i="22"/>
  <c r="BN60" i="22"/>
  <c r="BN30" i="22"/>
  <c r="BJ33" i="22"/>
  <c r="BN31" i="22"/>
  <c r="BN49" i="22"/>
  <c r="AU18" i="22"/>
  <c r="AU69" i="22" s="1"/>
  <c r="AU7" i="22"/>
  <c r="AU20" i="22" s="1"/>
  <c r="AU79" i="22" s="1"/>
  <c r="N25" i="20"/>
  <c r="AC79" i="22" l="1"/>
  <c r="BN18" i="22"/>
  <c r="BM79" i="22"/>
  <c r="BN71" i="22"/>
  <c r="BJ74" i="22"/>
  <c r="BI79" i="22"/>
  <c r="BN77" i="22"/>
  <c r="BN17" i="22"/>
  <c r="H79" i="22"/>
  <c r="BJ20" i="22"/>
  <c r="BJ79" i="22" s="1"/>
  <c r="BJ76" i="22"/>
  <c r="BN66" i="22"/>
  <c r="BJ69" i="22"/>
  <c r="BN65" i="22"/>
  <c r="BN75" i="22" s="1"/>
  <c r="BN45" i="22"/>
  <c r="BN48" i="22"/>
  <c r="BN52" i="22"/>
  <c r="BN15" i="22"/>
  <c r="BN57" i="22"/>
  <c r="BN62" i="22"/>
  <c r="BN12" i="22"/>
  <c r="BN19" i="22"/>
  <c r="BN50" i="22"/>
  <c r="BN9" i="22"/>
  <c r="BN39" i="22"/>
  <c r="BN27" i="22"/>
  <c r="BN36" i="22"/>
  <c r="BN64" i="22"/>
  <c r="BN33" i="22"/>
  <c r="Y25" i="20"/>
  <c r="X25" i="20"/>
  <c r="W25" i="20"/>
  <c r="V25" i="20"/>
  <c r="U25" i="20"/>
  <c r="T25" i="20"/>
  <c r="S25" i="20"/>
  <c r="R25" i="20"/>
  <c r="Q25" i="20"/>
  <c r="P25" i="20"/>
  <c r="O25" i="20"/>
  <c r="M25" i="20"/>
  <c r="L25" i="20"/>
  <c r="K25" i="20"/>
  <c r="J25" i="20"/>
  <c r="I25" i="20"/>
  <c r="H25" i="20"/>
  <c r="G25" i="20"/>
  <c r="F25" i="20"/>
  <c r="E25" i="20"/>
  <c r="BN20" i="22" l="1"/>
  <c r="BN79" i="22" s="1"/>
  <c r="BN69" i="22"/>
  <c r="BN74" i="22"/>
  <c r="BN76" i="22"/>
  <c r="Y32" i="20" l="1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Y15" i="20"/>
  <c r="X15" i="20"/>
  <c r="W15" i="20"/>
  <c r="V15" i="20"/>
  <c r="V18" i="20" s="1"/>
  <c r="U15" i="20"/>
  <c r="T15" i="20"/>
  <c r="S15" i="20"/>
  <c r="R15" i="20"/>
  <c r="Q15" i="20"/>
  <c r="P15" i="20"/>
  <c r="P18" i="20" s="1"/>
  <c r="O15" i="20"/>
  <c r="N15" i="20"/>
  <c r="M15" i="20"/>
  <c r="L15" i="20"/>
  <c r="K15" i="20"/>
  <c r="J15" i="20"/>
  <c r="J18" i="20" s="1"/>
  <c r="I15" i="20"/>
  <c r="H15" i="20"/>
  <c r="G15" i="20"/>
  <c r="F15" i="20"/>
  <c r="E15" i="20"/>
  <c r="D15" i="20"/>
  <c r="D18" i="20" s="1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Y18" i="20" l="1"/>
  <c r="Q18" i="20"/>
  <c r="W18" i="20"/>
  <c r="K18" i="20"/>
  <c r="E18" i="20"/>
  <c r="R18" i="20"/>
  <c r="X18" i="20"/>
  <c r="F18" i="20"/>
  <c r="L18" i="20"/>
  <c r="H18" i="20"/>
  <c r="N18" i="20"/>
  <c r="T18" i="20"/>
  <c r="I18" i="20"/>
  <c r="O18" i="20"/>
  <c r="U18" i="20"/>
  <c r="G18" i="20"/>
  <c r="M18" i="20"/>
  <c r="S18" i="20"/>
</calcChain>
</file>

<file path=xl/sharedStrings.xml><?xml version="1.0" encoding="utf-8"?>
<sst xmlns="http://schemas.openxmlformats.org/spreadsheetml/2006/main" count="247" uniqueCount="105">
  <si>
    <t>Budowa obwodnicy Leska w ciągu DW 894 od DK 84 w m. Postołów do DW 894 w m. Huzele</t>
  </si>
  <si>
    <t>Przebudowa budynku Histopatologii i Patomorfologii w Klinicznym Szpitalu Nr 2 im. Św. Jadwigi Królowej w Rzeszowie</t>
  </si>
  <si>
    <t>Prace związane z ochroną zabytków w ramach Rządowego Programu Odbudowy Zabytków</t>
  </si>
  <si>
    <t>Dostosowanie budynku przy ul. Kościuszki 2 do wymagań w zakresie ochrony przeciwpożarowej</t>
  </si>
  <si>
    <t>Zachowanie dziedzictwa kulturowego i podniesienie atrakcyjności turystycznej regionu poprzez rozbudowę Parku Etnograficznego Muzeum Kultury Ludowej w Kolbuszowej - Recepcja Parku Etnograficznego Muzeum Kultury Ludowej w Kolbuszowej</t>
  </si>
  <si>
    <t>Dotacja celowa na rzecz beneficjentów priorytetu 7 FEP 2021-2027</t>
  </si>
  <si>
    <t>Lp.</t>
  </si>
  <si>
    <t>Jednostka realizująca / departament nadzorujący</t>
  </si>
  <si>
    <t>Nazwa przedsięwzięcia / Uwagi</t>
  </si>
  <si>
    <t>Źródło finansowania</t>
  </si>
  <si>
    <t>Wartość zadania ogółem</t>
  </si>
  <si>
    <t>razem</t>
  </si>
  <si>
    <t>Przed zmianą</t>
  </si>
  <si>
    <t>Zmiana</t>
  </si>
  <si>
    <t>Po zmianie</t>
  </si>
  <si>
    <t>WPF 2018</t>
  </si>
  <si>
    <t>wnioskowane zmiany</t>
  </si>
  <si>
    <t>po zmianach</t>
  </si>
  <si>
    <t>WPF 2019</t>
  </si>
  <si>
    <t>WPF 2020</t>
  </si>
  <si>
    <t>WPF 2021</t>
  </si>
  <si>
    <t>WPF 2022</t>
  </si>
  <si>
    <t>WPF 2023</t>
  </si>
  <si>
    <t>budżet UE</t>
  </si>
  <si>
    <t>bieżące</t>
  </si>
  <si>
    <t>majątkowe</t>
  </si>
  <si>
    <t>środki własne</t>
  </si>
  <si>
    <t>budżet państwa</t>
  </si>
  <si>
    <t>inne</t>
  </si>
  <si>
    <t>PZDW / DT</t>
  </si>
  <si>
    <t>Bieżące</t>
  </si>
  <si>
    <t xml:space="preserve">razem </t>
  </si>
  <si>
    <t>OGÓŁEM</t>
  </si>
  <si>
    <t>Zmiana w dochodach bieżących</t>
  </si>
  <si>
    <t>Obciążenia</t>
  </si>
  <si>
    <t xml:space="preserve"> </t>
  </si>
  <si>
    <t>Wyszczególnienie</t>
  </si>
  <si>
    <t>Wskaźnik spłaty zobowiązań wiersz 8.1 z zał. Nr 1 do WPF (relacja określona po lewej stronie wzoru)</t>
  </si>
  <si>
    <t>Dopuszczalny wskaźnik spłaty zobowiązań wiersz 8.3.1 z zał. Nr 1 do WPF</t>
  </si>
  <si>
    <t>zmiana wskaźnika spłaty zobowiązań (relacja określona po lewej stronie wzoru)  (pozycja 3 - 1)</t>
  </si>
  <si>
    <t>zmiana dopuszczalnego wskaźnika spłaty (pozycja 4 - 2)</t>
  </si>
  <si>
    <t>relacja przed zmianą (pozycja 2 - 1)</t>
  </si>
  <si>
    <t>relacja po zmianie (pozycja 4 - 3)</t>
  </si>
  <si>
    <t>zmiana relacji (pozycja 8 - 7)</t>
  </si>
  <si>
    <t>Załącznik nr 2 do uzasadnienia 
do projektu Uchwały Sejmiku Województwa Podkarpackiego w sprawie zmian w Wieloletniej Prognozie Finansowej Województwa Podkarpackiego na lata 2024 - 2045</t>
  </si>
  <si>
    <t>razem zmiany w latach 2024-2034</t>
  </si>
  <si>
    <t xml:space="preserve">razem nakłady poniesione do końca 2023r. </t>
  </si>
  <si>
    <t>Uzasadnienie</t>
  </si>
  <si>
    <t>nakłady poniesione do końca 2023r.</t>
  </si>
  <si>
    <t>po zmianach do końca 2023r.</t>
  </si>
  <si>
    <t xml:space="preserve"> budżet UE</t>
  </si>
  <si>
    <t>OZ</t>
  </si>
  <si>
    <t>Tabela Nr 2. Zestawienie zmian wysokości wydatków bieżących przeznaczonych na ewentualne przyszłe przedsięwzięcia wieloletnie</t>
  </si>
  <si>
    <t>Tabela Nr 3. Zestawienie zmian wysokości wydatków przeznaczonych na realizację przyszłych inwestycji jednorocznych</t>
  </si>
  <si>
    <t>Tabela Nr 1. Zestawienie zmian wskaźników spłaty zadłużenia w latach 2024 - 2045</t>
  </si>
  <si>
    <t>TABELARYCZNE ZESTAWIENIE WNIOSKÓW O DOKONANIE ZMIAN LIMITÓW WYDATKÓW W WPF NA LATA 2024 - 2045 - LUTY</t>
  </si>
  <si>
    <t>WPF 2024</t>
  </si>
  <si>
    <t>nowe
OS</t>
  </si>
  <si>
    <t>Skuteczne wdrożenie programu ochrony powietrza dla województwa podkarpackiego z uwzględnieniem problemu ubóstwa energetycznego: „Podkarpackie – żyj i oddychaj” (LIFE Podkarpackie)
(LIFE  2021-2027)</t>
  </si>
  <si>
    <t xml:space="preserve">Wprowadzenie do WPF przedsięwzięcia planowanego do realizacji w latach 2024-2034, mającego na celu skuteczną realizację Programu Ochrony Powietrza, poprzez likwidację istniejących barier, wypracowanie i wdrożenie dobrych praktyk oraz mobilizację dostępnych środków publicznych i prywatnych ukierunkowanych na poprawę jakości powietrza. Realizacja projektu przyczyni się do skutecznego wdrożenia działań określonych w Podkarpackim Programie Ochrony Powietrza dla Województwa Podkarpackiego. </t>
  </si>
  <si>
    <t>środki własne
(refundacja UE)</t>
  </si>
  <si>
    <t>środki własne
(refundacja BP)</t>
  </si>
  <si>
    <t>nowe 
GR</t>
  </si>
  <si>
    <t>Pomoc Techniczna Programu Interreg Polska-Słowacja 2021-2027</t>
  </si>
  <si>
    <t>Wprowadzenie do WPF przedsięwzięcia planowanego do realizacji w latach 2024-2029, celem podpisania umowy partnerskiej. Zadanie polega na działaniach informacyjno-promocyjnych realizowanych przez Regionalny Punkt Kontaktowy.</t>
  </si>
  <si>
    <t>środki własne
(refundacja BP</t>
  </si>
  <si>
    <t>WUP / RP</t>
  </si>
  <si>
    <t>Zmiana dotyczy wydłużenia terminu realizacji zadania do 2028 roku,  wraz ze zmniejszeniem łącznych nakładów finansowych oraz zmianami limitu wydatków w latach 2023-2028, w związku z koniecznością dostosowania planu do limitu dostępnych środków dotacji celowej z budżetu państwa.</t>
  </si>
  <si>
    <t>PZPW / EN</t>
  </si>
  <si>
    <t>Making personal learning experiences possible and visible also in a digital way - Das PerLen-Konzept
(ERASMUS+)</t>
  </si>
  <si>
    <t>Zmiana dotyczy przeniesienia części wydatków z roku 2023 na rok 2024 w związku z niezrealizowaniem wydatków.  Dodatkowo dokonuje się zmiany źódeł finasowania w związku z rozliczeniem niewykorzystanych środków pozostałych na rachunkach projektów na koniec 2023 roku.</t>
  </si>
  <si>
    <t>budżet UE (WŚ)</t>
  </si>
  <si>
    <t>Projekt akredytowany - nr 2022-1-PL01-KA121-SCH-000062408 w ramach programu ERASMUS+
(ERASMUS+)</t>
  </si>
  <si>
    <t>Zmiana dotyczy przeniesienia części wydatków z roku 2023 na rok 2024 w związku z niewydatkowaniem środków na skutek przedłużającej się procedury przetargowej i brakiem wyłonienia wykonawcy. Dodatkowo dokonuje się zmiany źródeł finasowania w związku z rozliczeniem niewykorzystanych środków pozostałych na rachunkach projektów na koniec 2023 roku.</t>
  </si>
  <si>
    <t>Projekt akredytowany – nr projektu: 2023-1-PL01-KA121-SCH-000118667 
(ERASMUS+)</t>
  </si>
  <si>
    <t>Zmiana dotyczy przeniesienia wydatków z roku 2023 na rok 2024 w związku z niewydatkowaniem środków na skutek przedłużającej się procedury podpisania umowy pomiędzy PZPW a Narodową Agencją Programu Erasmus+. Dodatkowo dokonuje się zmiany źródeł finasowania w związku z rozliczeniem niewykorzystanych środków pozostałych na rachunkach projektów na koniec 2023 roku.</t>
  </si>
  <si>
    <t>Zrównoważona żywność - od produkcji do konsumpcji
(ERASMUS+)</t>
  </si>
  <si>
    <t>Zmiana dotyczy przeniesienia części wydatków z roku 2023 na rok 2024 w związku z niewykorzystaniem środków. Dodatkowo dokonuje się zmiany źródeł finasowania w związku z rozliczeniem niewykorzystanych środków pozostałych na rachunkach projektów na koniec 2023 roku.</t>
  </si>
  <si>
    <t xml:space="preserve">
PZPW / EN
</t>
  </si>
  <si>
    <t>RaP STEAM – robotyka i programowanie w szkołach podstawowych z terenu województwa podkarpackiego
(program Fundusze Europejskie dla Podkarpacia 2021-2027)</t>
  </si>
  <si>
    <t>Zmiana dotyczy przeniesienia niezrealizowanych wydatków z roku 2023 na rok 2024, w wyniku opóźnień w realizacji projektu wynikających  z przesunięcia terminu podpisania decyzji z  WUP w Rzeszowie i przekazania zabezpieczonych środków oraz przeprowadzenia postępowań przetargowych.</t>
  </si>
  <si>
    <t>Zmiana dotyczy przeniesienia części wydatków z roku 2023 na lata 2024-2026 w związku z opóźnieniami w realizacji opracowania dokumentacji projektowej wynikającej z protestów mieszkańców oraz zmianą harmonogramu rzeczowo-finansowego projektu.</t>
  </si>
  <si>
    <t>DO</t>
  </si>
  <si>
    <r>
      <t xml:space="preserve">Opracowanie kompleksowej dokumentacji projektowej dla inwestycji: Rozbudowa i przebudowa budynku WDK w Rzeszowie wraz z zagospodarowaniem skweru im. G. Gęsickiej i budową parkingów od strony południowej
</t>
    </r>
    <r>
      <rPr>
        <b/>
        <sz val="18"/>
        <rFont val="Arial"/>
        <family val="2"/>
        <charset val="238"/>
      </rPr>
      <t>(zmiana lat realizacji 2022-2025)</t>
    </r>
  </si>
  <si>
    <t>Zmiana dotyczy wydłużenia terminu realizacji zadania do 2025 roku oraz przeniesienia części wydatków z lat 2023-2024 na rok 2025, w związku z  brakiem decyzji ze strony Gminy Miasto Rzeszów odnośnie przekazania działek objętych koncepcją architektoniczną na rzecz Województwa Podkarpackiego, co skutkowało brakiem możliwości opracowania  dokumentacji projektowej dot. realizacji zadania.</t>
  </si>
  <si>
    <t>Zmiana polega na zwiększeniu dofinansowania zadania z budżetu Województwa Podkarpackiego. Wzrost kosztów wynika z korekty uprzednio opracowanych kosztorysów inwestorskich oraz uwzględnienia kosztów nadzoru autorskiego. Zmianie ulega harmonogram realizacji w poszczególnych latach realizacji zadania.</t>
  </si>
  <si>
    <t>Zmiana dotyczy przeniesienia części zakresu z 2023 roku na 2024 rok w związku z opóźnieniem rozpoczęcia robót i przedłużającymi się uzgodnieniami formalno - prawnymi na końcowym etapie uzyskiwania pozwolenia na budowę (konieczność spełnienia wymagań Wojewódzkiego Konserwatora Zabytków).</t>
  </si>
  <si>
    <t>Zmiana dotyczy przeniesienia wydatków z 2023 roku na 2024 rok w związku z wydłużeniem terminu składania ofert w postępowaniu na realizację zadania.</t>
  </si>
  <si>
    <t xml:space="preserve">budżet państwa </t>
  </si>
  <si>
    <t>OZ / KSW 2 w Rzeszowie</t>
  </si>
  <si>
    <t>Modernizacja kliniki ortopedii 
w KSW NR 2 w Rzeszowie
(Rządowy Fundusz Inwestycji Lokalnych)</t>
  </si>
  <si>
    <t>Zmiana dotyczy:
- przeniesienia niewykorzystanych środków RFIL z zakończonego zadania „Przebudowa pomieszczeń II piętra budynku „A” i „BG” użytkowanych przez Klinikę Ginekologii i  Położnictwa w Klinicznym Szpitalu Wojewódzkim Nr 1 im. Fryderyka Chopina w  Rzeszowie,
- zwiększenia planu wydatków roku 2024 wraz ze zwiększeniem wartości zadania w związku z rozszerzeniem zakresu rzeczowego inwestycji poprzez włączenie do działań modernizacyjnych infrastruktury oddziału ortopedii dziecięcej wraz z poradniami (finansowanie z odsetek RFIL).</t>
  </si>
  <si>
    <t>budżet państwa 
(RFIL)</t>
  </si>
  <si>
    <t>Zmiana dotyczy przeniesienia części wydatków z roku 2023 na rok 2024 na skutek oszczędności poprzetargowych.</t>
  </si>
  <si>
    <t>majatkowe</t>
  </si>
  <si>
    <t>Zmiana dotyczy zwiększenia łącznych nakładów oraz limitu wydatków w 2024 roku w związku z  wprowadzeniem niewykorzystanej w 2023 roku dotacji (dotychczas środki ujęte poza WPF).</t>
  </si>
  <si>
    <t>budżet państwa (WŚ)</t>
  </si>
  <si>
    <t>Majątkowe</t>
  </si>
  <si>
    <r>
      <t xml:space="preserve">Podkarpackie Centrum Medycyny Dziecięcej
</t>
    </r>
    <r>
      <rPr>
        <b/>
        <sz val="18"/>
        <rFont val="Arial"/>
        <family val="2"/>
        <charset val="238"/>
      </rPr>
      <t>(zmiana lat realizacji 2023-2028)</t>
    </r>
  </si>
  <si>
    <t>WPF 
styczeń</t>
  </si>
  <si>
    <t>WPF 
luty</t>
  </si>
  <si>
    <t xml:space="preserve">WPF styczeń </t>
  </si>
  <si>
    <t>WPF luty</t>
  </si>
  <si>
    <r>
      <t xml:space="preserve">Dodatkowa zmiana dotyczy zmiany nazwy zadania realizowanego przez Departament  GR </t>
    </r>
    <r>
      <rPr>
        <i/>
        <sz val="20"/>
        <rFont val="Arial"/>
        <family val="2"/>
        <charset val="238"/>
      </rPr>
      <t>"Program Regiony Rewitalizacji</t>
    </r>
    <r>
      <rPr>
        <sz val="20"/>
        <rFont val="Arial"/>
        <family val="2"/>
        <charset val="238"/>
      </rPr>
      <t xml:space="preserve"> " na </t>
    </r>
    <r>
      <rPr>
        <i/>
        <sz val="20"/>
        <rFont val="Arial"/>
        <family val="2"/>
        <charset val="238"/>
      </rPr>
      <t>"Regiony Rewitalizacji Edycja 3.0"</t>
    </r>
    <r>
      <rPr>
        <sz val="20"/>
        <rFont val="Arial"/>
        <family val="2"/>
        <charset val="238"/>
      </rPr>
      <t>.</t>
    </r>
  </si>
  <si>
    <t>Załącznik nr 1 do uzasadnienia 
do projektu Uchwały Sejmiku Województwa Podkarpackiego w sprawie zmian w Wieloletniej Prognozie Finansowej Województwa Podkarpackiego na lata 2024 - 2045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</si>
</sst>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22"/>
      <name val="Czcionka tekstu podstawowego"/>
      <charset val="238"/>
    </font>
    <font>
      <sz val="11"/>
      <name val="Czcionka tekstu podstawowego"/>
      <family val="2"/>
      <charset val="238"/>
    </font>
    <font>
      <sz val="12"/>
      <color theme="1"/>
      <name val="Czcionka tekstu podstawowego"/>
      <charset val="238"/>
    </font>
    <font>
      <sz val="18"/>
      <name val="Arial"/>
      <family val="2"/>
      <charset val="238"/>
    </font>
    <font>
      <sz val="17"/>
      <color theme="1"/>
      <name val="Arial"/>
      <family val="2"/>
      <charset val="238"/>
    </font>
    <font>
      <sz val="15"/>
      <color theme="1"/>
      <name val="Czcionka tekstu podstawowego"/>
      <family val="2"/>
      <charset val="238"/>
    </font>
    <font>
      <sz val="16"/>
      <color theme="1"/>
      <name val="Arial"/>
      <family val="2"/>
      <charset val="238"/>
    </font>
    <font>
      <sz val="16"/>
      <name val="Arial"/>
      <family val="2"/>
      <charset val="238"/>
    </font>
    <font>
      <sz val="18"/>
      <color theme="1"/>
      <name val="Arial"/>
      <family val="2"/>
      <charset val="238"/>
    </font>
    <font>
      <b/>
      <sz val="18"/>
      <name val="Arial"/>
      <family val="2"/>
      <charset val="238"/>
    </font>
    <font>
      <strike/>
      <sz val="18"/>
      <name val="Arial"/>
      <family val="2"/>
      <charset val="238"/>
    </font>
    <font>
      <sz val="16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b/>
      <sz val="24"/>
      <color theme="1"/>
      <name val="Czcionka tekstu podstawowego"/>
      <charset val="238"/>
    </font>
    <font>
      <b/>
      <sz val="24"/>
      <name val="Czcionka tekstu podstawowego"/>
      <charset val="238"/>
    </font>
    <font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zcionka tekstu podstawowego"/>
      <family val="2"/>
      <charset val="238"/>
    </font>
    <font>
      <sz val="16"/>
      <name val="Czcionka tekstu podstawowego"/>
      <family val="2"/>
      <charset val="238"/>
    </font>
    <font>
      <sz val="18"/>
      <name val="Calibri"/>
      <family val="2"/>
      <charset val="238"/>
      <scheme val="minor"/>
    </font>
    <font>
      <sz val="18"/>
      <name val="Czcionka tekstu podstawowego"/>
      <family val="2"/>
      <charset val="238"/>
    </font>
    <font>
      <sz val="18"/>
      <color theme="1"/>
      <name val="Czcionka tekstu podstawowego"/>
      <family val="2"/>
      <charset val="238"/>
    </font>
    <font>
      <sz val="18"/>
      <color rgb="FFFF0000"/>
      <name val="Calibri"/>
      <family val="2"/>
      <charset val="238"/>
      <scheme val="minor"/>
    </font>
    <font>
      <sz val="20"/>
      <name val="Arial"/>
      <family val="2"/>
      <charset val="238"/>
    </font>
    <font>
      <i/>
      <sz val="20"/>
      <name val="Arial"/>
      <family val="2"/>
      <charset val="238"/>
    </font>
    <font>
      <sz val="17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sz val="20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2">
    <xf numFmtId="0" fontId="0" fillId="0" borderId="0"/>
    <xf numFmtId="43" fontId="21" fillId="0" borderId="0" applyFon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9" fontId="21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586">
    <xf numFmtId="0" fontId="0" fillId="0" borderId="0" xfId="0"/>
    <xf numFmtId="0" fontId="30" fillId="0" borderId="0" xfId="2" applyFont="1" applyAlignment="1">
      <alignment horizontal="center"/>
    </xf>
    <xf numFmtId="0" fontId="28" fillId="2" borderId="0" xfId="2" applyFont="1" applyFill="1"/>
    <xf numFmtId="0" fontId="21" fillId="0" borderId="0" xfId="0" applyFont="1" applyAlignment="1">
      <alignment horizontal="center"/>
    </xf>
    <xf numFmtId="0" fontId="21" fillId="0" borderId="0" xfId="0" applyFont="1"/>
    <xf numFmtId="0" fontId="38" fillId="0" borderId="0" xfId="2" applyFont="1" applyAlignment="1">
      <alignment vertical="center" wrapText="1"/>
    </xf>
    <xf numFmtId="0" fontId="24" fillId="0" borderId="4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4" xfId="0" applyFont="1" applyBorder="1" applyAlignment="1">
      <alignment horizontal="center" vertical="center"/>
    </xf>
    <xf numFmtId="0" fontId="38" fillId="0" borderId="4" xfId="39" applyFont="1" applyBorder="1" applyAlignment="1">
      <alignment horizontal="center" vertical="center" wrapText="1"/>
    </xf>
    <xf numFmtId="0" fontId="38" fillId="0" borderId="4" xfId="40" applyFont="1" applyBorder="1" applyAlignment="1">
      <alignment vertical="center" wrapText="1"/>
    </xf>
    <xf numFmtId="10" fontId="37" fillId="0" borderId="4" xfId="38" applyNumberFormat="1" applyFont="1" applyFill="1" applyBorder="1" applyAlignment="1">
      <alignment horizontal="right" vertical="center"/>
    </xf>
    <xf numFmtId="10" fontId="37" fillId="2" borderId="4" xfId="38" applyNumberFormat="1" applyFont="1" applyFill="1" applyBorder="1" applyAlignment="1">
      <alignment horizontal="right" vertical="center"/>
    </xf>
    <xf numFmtId="10" fontId="37" fillId="0" borderId="4" xfId="38" applyNumberFormat="1" applyFont="1" applyBorder="1" applyAlignment="1">
      <alignment vertical="center"/>
    </xf>
    <xf numFmtId="10" fontId="37" fillId="0" borderId="4" xfId="38" applyNumberFormat="1" applyFont="1" applyBorder="1" applyAlignment="1">
      <alignment horizontal="right" vertical="center"/>
    </xf>
    <xf numFmtId="3" fontId="38" fillId="0" borderId="4" xfId="40" applyNumberFormat="1" applyFont="1" applyBorder="1" applyAlignment="1">
      <alignment vertical="center" wrapText="1"/>
    </xf>
    <xf numFmtId="10" fontId="37" fillId="0" borderId="4" xfId="39" applyNumberFormat="1" applyFont="1" applyBorder="1" applyAlignment="1">
      <alignment horizontal="right" vertical="center"/>
    </xf>
    <xf numFmtId="0" fontId="21" fillId="0" borderId="5" xfId="0" applyFont="1" applyBorder="1" applyAlignment="1">
      <alignment horizontal="center"/>
    </xf>
    <xf numFmtId="0" fontId="21" fillId="0" borderId="8" xfId="0" applyFont="1" applyBorder="1"/>
    <xf numFmtId="0" fontId="21" fillId="0" borderId="6" xfId="0" applyFont="1" applyBorder="1"/>
    <xf numFmtId="10" fontId="37" fillId="0" borderId="4" xfId="38" applyNumberFormat="1" applyFont="1" applyBorder="1"/>
    <xf numFmtId="0" fontId="21" fillId="0" borderId="4" xfId="0" applyFont="1" applyBorder="1" applyAlignment="1">
      <alignment horizontal="right" vertical="center"/>
    </xf>
    <xf numFmtId="0" fontId="37" fillId="0" borderId="4" xfId="0" applyFont="1" applyBorder="1" applyAlignment="1">
      <alignment horizontal="center" vertical="center"/>
    </xf>
    <xf numFmtId="10" fontId="37" fillId="0" borderId="4" xfId="0" applyNumberFormat="1" applyFont="1" applyBorder="1"/>
    <xf numFmtId="0" fontId="37" fillId="0" borderId="5" xfId="0" applyFont="1" applyBorder="1" applyAlignment="1">
      <alignment horizontal="center"/>
    </xf>
    <xf numFmtId="0" fontId="37" fillId="0" borderId="8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37" fillId="0" borderId="8" xfId="0" applyFont="1" applyBorder="1"/>
    <xf numFmtId="0" fontId="37" fillId="0" borderId="6" xfId="0" applyFont="1" applyBorder="1"/>
    <xf numFmtId="10" fontId="37" fillId="0" borderId="0" xfId="38" applyNumberFormat="1" applyFont="1" applyBorder="1" applyAlignment="1">
      <alignment horizontal="right" vertical="center"/>
    </xf>
    <xf numFmtId="0" fontId="37" fillId="0" borderId="4" xfId="0" applyFont="1" applyBorder="1" applyAlignment="1">
      <alignment horizontal="center"/>
    </xf>
    <xf numFmtId="10" fontId="37" fillId="0" borderId="0" xfId="38" applyNumberFormat="1" applyFont="1" applyFill="1" applyBorder="1" applyAlignment="1">
      <alignment horizontal="right" vertical="center"/>
    </xf>
    <xf numFmtId="10" fontId="40" fillId="2" borderId="4" xfId="0" applyNumberFormat="1" applyFont="1" applyFill="1" applyBorder="1"/>
    <xf numFmtId="10" fontId="40" fillId="2" borderId="4" xfId="0" applyNumberFormat="1" applyFont="1" applyFill="1" applyBorder="1" applyAlignment="1">
      <alignment horizontal="right"/>
    </xf>
    <xf numFmtId="0" fontId="3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3" fontId="40" fillId="0" borderId="0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3" fontId="38" fillId="0" borderId="4" xfId="0" applyNumberFormat="1" applyFont="1" applyBorder="1" applyAlignment="1">
      <alignment vertical="center"/>
    </xf>
    <xf numFmtId="3" fontId="40" fillId="0" borderId="4" xfId="0" applyNumberFormat="1" applyFont="1" applyBorder="1" applyAlignment="1">
      <alignment vertical="center"/>
    </xf>
    <xf numFmtId="0" fontId="21" fillId="2" borderId="48" xfId="2" applyFill="1" applyBorder="1"/>
    <xf numFmtId="0" fontId="26" fillId="2" borderId="48" xfId="2" applyFont="1" applyFill="1" applyBorder="1"/>
    <xf numFmtId="0" fontId="21" fillId="0" borderId="48" xfId="2" applyBorder="1"/>
    <xf numFmtId="0" fontId="31" fillId="0" borderId="61" xfId="2" applyFont="1" applyBorder="1" applyAlignment="1">
      <alignment horizontal="center" vertical="center" wrapText="1"/>
    </xf>
    <xf numFmtId="0" fontId="31" fillId="0" borderId="10" xfId="2" applyFont="1" applyBorder="1" applyAlignment="1">
      <alignment horizontal="center" vertical="center" wrapText="1"/>
    </xf>
    <xf numFmtId="0" fontId="31" fillId="0" borderId="25" xfId="2" applyFont="1" applyBorder="1" applyAlignment="1">
      <alignment horizontal="center" vertical="center" wrapText="1"/>
    </xf>
    <xf numFmtId="0" fontId="32" fillId="0" borderId="25" xfId="2" applyFont="1" applyBorder="1" applyAlignment="1">
      <alignment horizontal="center" vertical="center" wrapText="1"/>
    </xf>
    <xf numFmtId="0" fontId="32" fillId="0" borderId="10" xfId="2" applyFont="1" applyBorder="1" applyAlignment="1">
      <alignment horizontal="center" vertical="center" wrapText="1"/>
    </xf>
    <xf numFmtId="0" fontId="31" fillId="0" borderId="9" xfId="2" applyFont="1" applyBorder="1" applyAlignment="1">
      <alignment horizontal="center" vertical="center" wrapText="1"/>
    </xf>
    <xf numFmtId="3" fontId="28" fillId="2" borderId="65" xfId="2" applyNumberFormat="1" applyFont="1" applyFill="1" applyBorder="1" applyAlignment="1">
      <alignment horizontal="right" vertical="center" wrapText="1"/>
    </xf>
    <xf numFmtId="0" fontId="28" fillId="0" borderId="72" xfId="2" applyFont="1" applyBorder="1" applyAlignment="1">
      <alignment horizontal="left" vertical="center"/>
    </xf>
    <xf numFmtId="3" fontId="28" fillId="0" borderId="25" xfId="2" applyNumberFormat="1" applyFont="1" applyBorder="1" applyAlignment="1">
      <alignment horizontal="right" vertical="center" wrapText="1"/>
    </xf>
    <xf numFmtId="3" fontId="28" fillId="0" borderId="21" xfId="2" applyNumberFormat="1" applyFont="1" applyBorder="1" applyAlignment="1">
      <alignment horizontal="right" vertical="center" wrapText="1"/>
    </xf>
    <xf numFmtId="3" fontId="28" fillId="3" borderId="7" xfId="2" applyNumberFormat="1" applyFont="1" applyFill="1" applyBorder="1" applyAlignment="1">
      <alignment horizontal="right" vertical="center" wrapText="1"/>
    </xf>
    <xf numFmtId="3" fontId="28" fillId="0" borderId="18" xfId="2" applyNumberFormat="1" applyFont="1" applyBorder="1" applyAlignment="1">
      <alignment horizontal="right" vertical="center" wrapText="1"/>
    </xf>
    <xf numFmtId="3" fontId="28" fillId="0" borderId="70" xfId="2" applyNumberFormat="1" applyFont="1" applyBorder="1" applyAlignment="1">
      <alignment horizontal="right" vertical="center" wrapText="1"/>
    </xf>
    <xf numFmtId="3" fontId="28" fillId="0" borderId="7" xfId="2" applyNumberFormat="1" applyFont="1" applyBorder="1" applyAlignment="1">
      <alignment horizontal="right" vertical="center" wrapText="1"/>
    </xf>
    <xf numFmtId="3" fontId="28" fillId="4" borderId="67" xfId="2" applyNumberFormat="1" applyFont="1" applyFill="1" applyBorder="1" applyAlignment="1">
      <alignment horizontal="right" vertical="center"/>
    </xf>
    <xf numFmtId="3" fontId="28" fillId="4" borderId="69" xfId="2" applyNumberFormat="1" applyFont="1" applyFill="1" applyBorder="1" applyAlignment="1">
      <alignment horizontal="right" vertical="center"/>
    </xf>
    <xf numFmtId="3" fontId="28" fillId="4" borderId="68" xfId="2" applyNumberFormat="1" applyFont="1" applyFill="1" applyBorder="1" applyAlignment="1">
      <alignment horizontal="right" vertical="center"/>
    </xf>
    <xf numFmtId="3" fontId="28" fillId="4" borderId="78" xfId="2" applyNumberFormat="1" applyFont="1" applyFill="1" applyBorder="1" applyAlignment="1">
      <alignment horizontal="right" vertical="center"/>
    </xf>
    <xf numFmtId="3" fontId="28" fillId="4" borderId="76" xfId="2" applyNumberFormat="1" applyFont="1" applyFill="1" applyBorder="1" applyAlignment="1">
      <alignment horizontal="right" vertical="center"/>
    </xf>
    <xf numFmtId="3" fontId="28" fillId="4" borderId="86" xfId="2" applyNumberFormat="1" applyFont="1" applyFill="1" applyBorder="1" applyAlignment="1">
      <alignment horizontal="right" vertical="center"/>
    </xf>
    <xf numFmtId="3" fontId="28" fillId="4" borderId="77" xfId="2" applyNumberFormat="1" applyFont="1" applyFill="1" applyBorder="1" applyAlignment="1">
      <alignment horizontal="right" vertical="center"/>
    </xf>
    <xf numFmtId="3" fontId="28" fillId="0" borderId="63" xfId="2" applyNumberFormat="1" applyFont="1" applyBorder="1" applyAlignment="1">
      <alignment horizontal="right" vertical="center"/>
    </xf>
    <xf numFmtId="3" fontId="28" fillId="2" borderId="65" xfId="2" applyNumberFormat="1" applyFont="1" applyFill="1" applyBorder="1" applyAlignment="1">
      <alignment horizontal="right" vertical="center"/>
    </xf>
    <xf numFmtId="3" fontId="33" fillId="0" borderId="64" xfId="2" applyNumberFormat="1" applyFont="1" applyBorder="1" applyAlignment="1">
      <alignment horizontal="right" vertical="center" wrapText="1"/>
    </xf>
    <xf numFmtId="3" fontId="28" fillId="0" borderId="65" xfId="2" applyNumberFormat="1" applyFont="1" applyBorder="1" applyAlignment="1">
      <alignment horizontal="right" vertical="center"/>
    </xf>
    <xf numFmtId="3" fontId="33" fillId="0" borderId="75" xfId="2" applyNumberFormat="1" applyFont="1" applyBorder="1" applyAlignment="1">
      <alignment horizontal="right" vertical="center" wrapText="1"/>
    </xf>
    <xf numFmtId="3" fontId="28" fillId="0" borderId="73" xfId="2" applyNumberFormat="1" applyFont="1" applyBorder="1" applyAlignment="1">
      <alignment horizontal="right" vertical="center"/>
    </xf>
    <xf numFmtId="3" fontId="28" fillId="0" borderId="26" xfId="2" applyNumberFormat="1" applyFont="1" applyBorder="1" applyAlignment="1">
      <alignment horizontal="right" vertical="center"/>
    </xf>
    <xf numFmtId="3" fontId="33" fillId="0" borderId="17" xfId="2" applyNumberFormat="1" applyFont="1" applyBorder="1" applyAlignment="1">
      <alignment horizontal="right" vertical="center" wrapText="1"/>
    </xf>
    <xf numFmtId="3" fontId="33" fillId="0" borderId="63" xfId="2" applyNumberFormat="1" applyFont="1" applyBorder="1" applyAlignment="1">
      <alignment horizontal="right" vertical="center" wrapText="1"/>
    </xf>
    <xf numFmtId="3" fontId="33" fillId="0" borderId="65" xfId="2" applyNumberFormat="1" applyFont="1" applyBorder="1" applyAlignment="1">
      <alignment horizontal="right" vertical="center" wrapText="1"/>
    </xf>
    <xf numFmtId="3" fontId="33" fillId="0" borderId="23" xfId="2" applyNumberFormat="1" applyFont="1" applyBorder="1" applyAlignment="1">
      <alignment horizontal="right" vertical="center" wrapText="1"/>
    </xf>
    <xf numFmtId="3" fontId="33" fillId="0" borderId="4" xfId="2" applyNumberFormat="1" applyFont="1" applyBorder="1" applyAlignment="1">
      <alignment horizontal="right" vertical="center" wrapText="1"/>
    </xf>
    <xf numFmtId="3" fontId="33" fillId="0" borderId="21" xfId="2" applyNumberFormat="1" applyFont="1" applyBorder="1" applyAlignment="1">
      <alignment horizontal="right" vertical="center" wrapText="1"/>
    </xf>
    <xf numFmtId="3" fontId="33" fillId="0" borderId="70" xfId="2" applyNumberFormat="1" applyFont="1" applyBorder="1" applyAlignment="1">
      <alignment horizontal="right" vertical="center" wrapText="1"/>
    </xf>
    <xf numFmtId="3" fontId="33" fillId="2" borderId="7" xfId="2" applyNumberFormat="1" applyFont="1" applyFill="1" applyBorder="1" applyAlignment="1">
      <alignment horizontal="right" vertical="center" wrapText="1"/>
    </xf>
    <xf numFmtId="3" fontId="33" fillId="0" borderId="18" xfId="2" applyNumberFormat="1" applyFont="1" applyBorder="1" applyAlignment="1">
      <alignment horizontal="right" vertical="center" wrapText="1"/>
    </xf>
    <xf numFmtId="3" fontId="33" fillId="3" borderId="7" xfId="2" applyNumberFormat="1" applyFont="1" applyFill="1" applyBorder="1" applyAlignment="1">
      <alignment horizontal="right" vertical="center" wrapText="1"/>
    </xf>
    <xf numFmtId="3" fontId="33" fillId="0" borderId="5" xfId="2" applyNumberFormat="1" applyFont="1" applyBorder="1" applyAlignment="1">
      <alignment horizontal="right" vertical="center" wrapText="1"/>
    </xf>
    <xf numFmtId="3" fontId="33" fillId="0" borderId="6" xfId="2" applyNumberFormat="1" applyFont="1" applyBorder="1" applyAlignment="1">
      <alignment horizontal="right" vertical="center" wrapText="1"/>
    </xf>
    <xf numFmtId="3" fontId="33" fillId="2" borderId="4" xfId="2" applyNumberFormat="1" applyFont="1" applyFill="1" applyBorder="1" applyAlignment="1">
      <alignment horizontal="right" vertical="center" wrapText="1"/>
    </xf>
    <xf numFmtId="3" fontId="33" fillId="5" borderId="23" xfId="2" applyNumberFormat="1" applyFont="1" applyFill="1" applyBorder="1" applyAlignment="1">
      <alignment horizontal="right" vertical="center" wrapText="1"/>
    </xf>
    <xf numFmtId="3" fontId="33" fillId="5" borderId="4" xfId="2" applyNumberFormat="1" applyFont="1" applyFill="1" applyBorder="1" applyAlignment="1">
      <alignment horizontal="right" vertical="center" wrapText="1"/>
    </xf>
    <xf numFmtId="3" fontId="33" fillId="5" borderId="21" xfId="2" applyNumberFormat="1" applyFont="1" applyFill="1" applyBorder="1" applyAlignment="1">
      <alignment horizontal="right" vertical="center" wrapText="1"/>
    </xf>
    <xf numFmtId="3" fontId="33" fillId="5" borderId="72" xfId="2" applyNumberFormat="1" applyFont="1" applyFill="1" applyBorder="1" applyAlignment="1">
      <alignment horizontal="right" vertical="center" wrapText="1"/>
    </xf>
    <xf numFmtId="3" fontId="33" fillId="5" borderId="11" xfId="2" applyNumberFormat="1" applyFont="1" applyFill="1" applyBorder="1" applyAlignment="1">
      <alignment horizontal="right" vertical="center" wrapText="1"/>
    </xf>
    <xf numFmtId="3" fontId="33" fillId="5" borderId="71" xfId="2" applyNumberFormat="1" applyFont="1" applyFill="1" applyBorder="1" applyAlignment="1">
      <alignment horizontal="right" vertical="center" wrapText="1"/>
    </xf>
    <xf numFmtId="3" fontId="33" fillId="5" borderId="5" xfId="2" applyNumberFormat="1" applyFont="1" applyFill="1" applyBorder="1" applyAlignment="1">
      <alignment horizontal="right" vertical="center" wrapText="1"/>
    </xf>
    <xf numFmtId="3" fontId="33" fillId="5" borderId="6" xfId="2" applyNumberFormat="1" applyFont="1" applyFill="1" applyBorder="1" applyAlignment="1">
      <alignment horizontal="right" vertical="center" wrapText="1"/>
    </xf>
    <xf numFmtId="3" fontId="28" fillId="5" borderId="23" xfId="2" applyNumberFormat="1" applyFont="1" applyFill="1" applyBorder="1" applyAlignment="1">
      <alignment horizontal="right" vertical="center"/>
    </xf>
    <xf numFmtId="3" fontId="28" fillId="5" borderId="4" xfId="2" applyNumberFormat="1" applyFont="1" applyFill="1" applyBorder="1" applyAlignment="1">
      <alignment horizontal="right" vertical="center"/>
    </xf>
    <xf numFmtId="3" fontId="28" fillId="5" borderId="21" xfId="2" applyNumberFormat="1" applyFont="1" applyFill="1" applyBorder="1" applyAlignment="1">
      <alignment horizontal="right" vertical="center"/>
    </xf>
    <xf numFmtId="3" fontId="28" fillId="3" borderId="11" xfId="2" applyNumberFormat="1" applyFont="1" applyFill="1" applyBorder="1" applyAlignment="1">
      <alignment horizontal="right" vertical="center"/>
    </xf>
    <xf numFmtId="3" fontId="33" fillId="2" borderId="21" xfId="2" applyNumberFormat="1" applyFont="1" applyFill="1" applyBorder="1" applyAlignment="1">
      <alignment horizontal="right" vertical="center" wrapText="1"/>
    </xf>
    <xf numFmtId="3" fontId="33" fillId="2" borderId="70" xfId="2" applyNumberFormat="1" applyFont="1" applyFill="1" applyBorder="1" applyAlignment="1">
      <alignment horizontal="right" vertical="center" wrapText="1"/>
    </xf>
    <xf numFmtId="3" fontId="33" fillId="2" borderId="18" xfId="2" applyNumberFormat="1" applyFont="1" applyFill="1" applyBorder="1" applyAlignment="1">
      <alignment horizontal="right" vertical="center" wrapText="1"/>
    </xf>
    <xf numFmtId="3" fontId="33" fillId="2" borderId="23" xfId="2" applyNumberFormat="1" applyFont="1" applyFill="1" applyBorder="1" applyAlignment="1">
      <alignment horizontal="right" vertical="center" wrapText="1"/>
    </xf>
    <xf numFmtId="3" fontId="33" fillId="2" borderId="5" xfId="2" applyNumberFormat="1" applyFont="1" applyFill="1" applyBorder="1" applyAlignment="1">
      <alignment horizontal="right" vertical="center" wrapText="1"/>
    </xf>
    <xf numFmtId="3" fontId="28" fillId="2" borderId="11" xfId="2" applyNumberFormat="1" applyFont="1" applyFill="1" applyBorder="1" applyAlignment="1">
      <alignment horizontal="right" vertical="center"/>
    </xf>
    <xf numFmtId="3" fontId="33" fillId="2" borderId="6" xfId="2" applyNumberFormat="1" applyFont="1" applyFill="1" applyBorder="1" applyAlignment="1">
      <alignment horizontal="right" vertical="center" wrapText="1"/>
    </xf>
    <xf numFmtId="3" fontId="33" fillId="3" borderId="4" xfId="2" applyNumberFormat="1" applyFont="1" applyFill="1" applyBorder="1" applyAlignment="1">
      <alignment horizontal="right" vertical="center" wrapText="1"/>
    </xf>
    <xf numFmtId="3" fontId="28" fillId="0" borderId="4" xfId="2" applyNumberFormat="1" applyFont="1" applyBorder="1" applyAlignment="1">
      <alignment horizontal="right" vertical="center"/>
    </xf>
    <xf numFmtId="3" fontId="33" fillId="2" borderId="72" xfId="2" applyNumberFormat="1" applyFont="1" applyFill="1" applyBorder="1" applyAlignment="1">
      <alignment horizontal="right" vertical="center" wrapText="1"/>
    </xf>
    <xf numFmtId="3" fontId="33" fillId="2" borderId="11" xfId="2" applyNumberFormat="1" applyFont="1" applyFill="1" applyBorder="1" applyAlignment="1">
      <alignment horizontal="right" vertical="center" wrapText="1"/>
    </xf>
    <xf numFmtId="3" fontId="33" fillId="2" borderId="71" xfId="2" applyNumberFormat="1" applyFont="1" applyFill="1" applyBorder="1" applyAlignment="1">
      <alignment horizontal="right" vertical="center" wrapText="1"/>
    </xf>
    <xf numFmtId="3" fontId="33" fillId="5" borderId="61" xfId="2" applyNumberFormat="1" applyFont="1" applyFill="1" applyBorder="1" applyAlignment="1">
      <alignment horizontal="right" vertical="center" wrapText="1"/>
    </xf>
    <xf numFmtId="3" fontId="33" fillId="5" borderId="10" xfId="2" applyNumberFormat="1" applyFont="1" applyFill="1" applyBorder="1" applyAlignment="1">
      <alignment horizontal="right" vertical="center" wrapText="1"/>
    </xf>
    <xf numFmtId="3" fontId="33" fillId="5" borderId="25" xfId="2" applyNumberFormat="1" applyFont="1" applyFill="1" applyBorder="1" applyAlignment="1">
      <alignment horizontal="right" vertical="center" wrapText="1"/>
    </xf>
    <xf numFmtId="3" fontId="33" fillId="5" borderId="28" xfId="2" applyNumberFormat="1" applyFont="1" applyFill="1" applyBorder="1" applyAlignment="1">
      <alignment horizontal="right" vertical="center" wrapText="1"/>
    </xf>
    <xf numFmtId="3" fontId="33" fillId="5" borderId="9" xfId="2" applyNumberFormat="1" applyFont="1" applyFill="1" applyBorder="1" applyAlignment="1">
      <alignment horizontal="right" vertical="center" wrapText="1"/>
    </xf>
    <xf numFmtId="3" fontId="33" fillId="0" borderId="44" xfId="2" applyNumberFormat="1" applyFont="1" applyBorder="1" applyAlignment="1">
      <alignment horizontal="right" vertical="center" wrapText="1"/>
    </xf>
    <xf numFmtId="3" fontId="28" fillId="0" borderId="70" xfId="2" applyNumberFormat="1" applyFont="1" applyBorder="1" applyAlignment="1">
      <alignment horizontal="right" vertical="center"/>
    </xf>
    <xf numFmtId="3" fontId="28" fillId="0" borderId="7" xfId="2" applyNumberFormat="1" applyFont="1" applyBorder="1" applyAlignment="1">
      <alignment horizontal="right" vertical="center"/>
    </xf>
    <xf numFmtId="3" fontId="28" fillId="2" borderId="7" xfId="2" applyNumberFormat="1" applyFont="1" applyFill="1" applyBorder="1" applyAlignment="1">
      <alignment horizontal="right" vertical="center"/>
    </xf>
    <xf numFmtId="3" fontId="28" fillId="0" borderId="31" xfId="2" applyNumberFormat="1" applyFont="1" applyBorder="1" applyAlignment="1">
      <alignment horizontal="right" vertical="center"/>
    </xf>
    <xf numFmtId="3" fontId="28" fillId="4" borderId="24" xfId="2" applyNumberFormat="1" applyFont="1" applyFill="1" applyBorder="1" applyAlignment="1">
      <alignment horizontal="right" vertical="center"/>
    </xf>
    <xf numFmtId="3" fontId="28" fillId="4" borderId="20" xfId="2" applyNumberFormat="1" applyFont="1" applyFill="1" applyBorder="1" applyAlignment="1">
      <alignment horizontal="right" vertical="center"/>
    </xf>
    <xf numFmtId="3" fontId="28" fillId="4" borderId="22" xfId="2" applyNumberFormat="1" applyFont="1" applyFill="1" applyBorder="1" applyAlignment="1">
      <alignment horizontal="right" vertical="center"/>
    </xf>
    <xf numFmtId="0" fontId="28" fillId="0" borderId="32" xfId="2" applyFont="1" applyBorder="1" applyAlignment="1">
      <alignment vertical="center"/>
    </xf>
    <xf numFmtId="3" fontId="28" fillId="3" borderId="7" xfId="2" applyNumberFormat="1" applyFont="1" applyFill="1" applyBorder="1" applyAlignment="1">
      <alignment horizontal="right" vertical="center"/>
    </xf>
    <xf numFmtId="3" fontId="28" fillId="0" borderId="32" xfId="2" applyNumberFormat="1" applyFont="1" applyBorder="1" applyAlignment="1">
      <alignment horizontal="right" vertical="center" wrapText="1"/>
    </xf>
    <xf numFmtId="3" fontId="28" fillId="0" borderId="18" xfId="2" applyNumberFormat="1" applyFont="1" applyBorder="1" applyAlignment="1">
      <alignment horizontal="right" vertical="center"/>
    </xf>
    <xf numFmtId="3" fontId="28" fillId="3" borderId="65" xfId="2" applyNumberFormat="1" applyFont="1" applyFill="1" applyBorder="1" applyAlignment="1">
      <alignment horizontal="right" vertical="center"/>
    </xf>
    <xf numFmtId="3" fontId="28" fillId="0" borderId="64" xfId="2" applyNumberFormat="1" applyFont="1" applyBorder="1" applyAlignment="1">
      <alignment horizontal="right" vertical="center" wrapText="1"/>
    </xf>
    <xf numFmtId="3" fontId="28" fillId="0" borderId="75" xfId="2" applyNumberFormat="1" applyFont="1" applyBorder="1" applyAlignment="1">
      <alignment horizontal="right" vertical="center" wrapText="1"/>
    </xf>
    <xf numFmtId="3" fontId="28" fillId="0" borderId="63" xfId="2" applyNumberFormat="1" applyFont="1" applyBorder="1" applyAlignment="1">
      <alignment horizontal="right" vertical="center" wrapText="1"/>
    </xf>
    <xf numFmtId="3" fontId="28" fillId="3" borderId="65" xfId="2" applyNumberFormat="1" applyFont="1" applyFill="1" applyBorder="1" applyAlignment="1">
      <alignment horizontal="right" vertical="center" wrapText="1"/>
    </xf>
    <xf numFmtId="3" fontId="28" fillId="4" borderId="61" xfId="2" applyNumberFormat="1" applyFont="1" applyFill="1" applyBorder="1" applyAlignment="1">
      <alignment horizontal="right" vertical="center"/>
    </xf>
    <xf numFmtId="3" fontId="28" fillId="4" borderId="10" xfId="2" applyNumberFormat="1" applyFont="1" applyFill="1" applyBorder="1" applyAlignment="1">
      <alignment horizontal="right" vertical="center"/>
    </xf>
    <xf numFmtId="3" fontId="28" fillId="4" borderId="25" xfId="2" applyNumberFormat="1" applyFont="1" applyFill="1" applyBorder="1" applyAlignment="1">
      <alignment horizontal="right" vertical="center"/>
    </xf>
    <xf numFmtId="3" fontId="28" fillId="4" borderId="80" xfId="2" applyNumberFormat="1" applyFont="1" applyFill="1" applyBorder="1" applyAlignment="1">
      <alignment horizontal="right" vertical="center"/>
    </xf>
    <xf numFmtId="0" fontId="33" fillId="2" borderId="63" xfId="2" applyFont="1" applyFill="1" applyBorder="1" applyAlignment="1">
      <alignment horizontal="left" vertical="center"/>
    </xf>
    <xf numFmtId="3" fontId="33" fillId="2" borderId="51" xfId="2" applyNumberFormat="1" applyFont="1" applyFill="1" applyBorder="1" applyAlignment="1">
      <alignment horizontal="right" vertical="center" wrapText="1"/>
    </xf>
    <xf numFmtId="3" fontId="33" fillId="3" borderId="52" xfId="2" applyNumberFormat="1" applyFont="1" applyFill="1" applyBorder="1" applyAlignment="1">
      <alignment horizontal="right" vertical="center" wrapText="1"/>
    </xf>
    <xf numFmtId="3" fontId="33" fillId="2" borderId="53" xfId="2" applyNumberFormat="1" applyFont="1" applyFill="1" applyBorder="1" applyAlignment="1">
      <alignment horizontal="right" vertical="center" wrapText="1"/>
    </xf>
    <xf numFmtId="3" fontId="33" fillId="2" borderId="63" xfId="2" applyNumberFormat="1" applyFont="1" applyFill="1" applyBorder="1" applyAlignment="1">
      <alignment horizontal="right" vertical="center" wrapText="1"/>
    </xf>
    <xf numFmtId="3" fontId="33" fillId="2" borderId="65" xfId="2" applyNumberFormat="1" applyFont="1" applyFill="1" applyBorder="1" applyAlignment="1">
      <alignment horizontal="right" vertical="center" wrapText="1"/>
    </xf>
    <xf numFmtId="3" fontId="33" fillId="2" borderId="64" xfId="2" applyNumberFormat="1" applyFont="1" applyFill="1" applyBorder="1" applyAlignment="1">
      <alignment horizontal="right" vertical="center" wrapText="1"/>
    </xf>
    <xf numFmtId="3" fontId="33" fillId="2" borderId="52" xfId="2" applyNumberFormat="1" applyFont="1" applyFill="1" applyBorder="1" applyAlignment="1">
      <alignment horizontal="right" vertical="center" wrapText="1"/>
    </xf>
    <xf numFmtId="3" fontId="33" fillId="2" borderId="74" xfId="2" applyNumberFormat="1" applyFont="1" applyFill="1" applyBorder="1" applyAlignment="1">
      <alignment horizontal="right" vertical="center" wrapText="1"/>
    </xf>
    <xf numFmtId="3" fontId="33" fillId="3" borderId="65" xfId="2" applyNumberFormat="1" applyFont="1" applyFill="1" applyBorder="1" applyAlignment="1">
      <alignment horizontal="right" vertical="center" wrapText="1"/>
    </xf>
    <xf numFmtId="3" fontId="33" fillId="2" borderId="75" xfId="2" applyNumberFormat="1" applyFont="1" applyFill="1" applyBorder="1" applyAlignment="1">
      <alignment horizontal="right" vertical="center" wrapText="1"/>
    </xf>
    <xf numFmtId="3" fontId="33" fillId="2" borderId="87" xfId="2" applyNumberFormat="1" applyFont="1" applyFill="1" applyBorder="1" applyAlignment="1">
      <alignment horizontal="right" vertical="center" wrapText="1"/>
    </xf>
    <xf numFmtId="3" fontId="33" fillId="2" borderId="88" xfId="2" applyNumberFormat="1" applyFont="1" applyFill="1" applyBorder="1" applyAlignment="1">
      <alignment horizontal="right" vertical="center" wrapText="1"/>
    </xf>
    <xf numFmtId="3" fontId="33" fillId="2" borderId="73" xfId="2" applyNumberFormat="1" applyFont="1" applyFill="1" applyBorder="1" applyAlignment="1">
      <alignment horizontal="right" vertical="center" wrapText="1"/>
    </xf>
    <xf numFmtId="3" fontId="33" fillId="2" borderId="89" xfId="2" applyNumberFormat="1" applyFont="1" applyFill="1" applyBorder="1" applyAlignment="1">
      <alignment horizontal="right" vertical="center" wrapText="1"/>
    </xf>
    <xf numFmtId="3" fontId="33" fillId="2" borderId="54" xfId="2" applyNumberFormat="1" applyFont="1" applyFill="1" applyBorder="1" applyAlignment="1">
      <alignment horizontal="right" vertical="center" wrapText="1"/>
    </xf>
    <xf numFmtId="3" fontId="33" fillId="2" borderId="55" xfId="2" applyNumberFormat="1" applyFont="1" applyFill="1" applyBorder="1" applyAlignment="1">
      <alignment horizontal="right" vertical="center" wrapText="1"/>
    </xf>
    <xf numFmtId="3" fontId="28" fillId="4" borderId="90" xfId="2" applyNumberFormat="1" applyFont="1" applyFill="1" applyBorder="1" applyAlignment="1">
      <alignment horizontal="right" vertical="center"/>
    </xf>
    <xf numFmtId="3" fontId="28" fillId="4" borderId="91" xfId="2" applyNumberFormat="1" applyFont="1" applyFill="1" applyBorder="1" applyAlignment="1">
      <alignment horizontal="right" vertical="center"/>
    </xf>
    <xf numFmtId="3" fontId="28" fillId="3" borderId="15" xfId="2" applyNumberFormat="1" applyFont="1" applyFill="1" applyBorder="1" applyAlignment="1">
      <alignment horizontal="right" vertical="center"/>
    </xf>
    <xf numFmtId="3" fontId="33" fillId="0" borderId="26" xfId="2" applyNumberFormat="1" applyFont="1" applyBorder="1" applyAlignment="1">
      <alignment horizontal="right" vertical="center" wrapText="1"/>
    </xf>
    <xf numFmtId="3" fontId="33" fillId="3" borderId="15" xfId="2" applyNumberFormat="1" applyFont="1" applyFill="1" applyBorder="1" applyAlignment="1">
      <alignment horizontal="right" vertical="center" wrapText="1"/>
    </xf>
    <xf numFmtId="3" fontId="28" fillId="0" borderId="23" xfId="2" applyNumberFormat="1" applyFont="1" applyBorder="1" applyAlignment="1">
      <alignment horizontal="right" vertical="center"/>
    </xf>
    <xf numFmtId="3" fontId="28" fillId="3" borderId="4" xfId="2" applyNumberFormat="1" applyFont="1" applyFill="1" applyBorder="1" applyAlignment="1">
      <alignment horizontal="right" vertical="center"/>
    </xf>
    <xf numFmtId="3" fontId="28" fillId="2" borderId="4" xfId="2" applyNumberFormat="1" applyFont="1" applyFill="1" applyBorder="1" applyAlignment="1">
      <alignment horizontal="right" vertical="center"/>
    </xf>
    <xf numFmtId="0" fontId="33" fillId="0" borderId="63" xfId="2" applyFont="1" applyBorder="1" applyAlignment="1">
      <alignment horizontal="left" vertical="center"/>
    </xf>
    <xf numFmtId="3" fontId="28" fillId="0" borderId="72" xfId="2" applyNumberFormat="1" applyFont="1" applyBorder="1" applyAlignment="1">
      <alignment horizontal="right" vertical="center"/>
    </xf>
    <xf numFmtId="3" fontId="33" fillId="0" borderId="71" xfId="2" applyNumberFormat="1" applyFont="1" applyBorder="1" applyAlignment="1">
      <alignment horizontal="right" vertical="center" wrapText="1"/>
    </xf>
    <xf numFmtId="3" fontId="28" fillId="0" borderId="11" xfId="2" applyNumberFormat="1" applyFont="1" applyBorder="1" applyAlignment="1">
      <alignment horizontal="right" vertical="center"/>
    </xf>
    <xf numFmtId="3" fontId="28" fillId="2" borderId="72" xfId="2" applyNumberFormat="1" applyFont="1" applyFill="1" applyBorder="1" applyAlignment="1">
      <alignment horizontal="right" vertical="center"/>
    </xf>
    <xf numFmtId="3" fontId="28" fillId="0" borderId="33" xfId="2" applyNumberFormat="1" applyFont="1" applyBorder="1" applyAlignment="1">
      <alignment horizontal="right" vertical="center"/>
    </xf>
    <xf numFmtId="3" fontId="28" fillId="0" borderId="59" xfId="2" applyNumberFormat="1" applyFont="1" applyBorder="1" applyAlignment="1">
      <alignment horizontal="right" vertical="center"/>
    </xf>
    <xf numFmtId="3" fontId="33" fillId="0" borderId="72" xfId="2" applyNumberFormat="1" applyFont="1" applyBorder="1" applyAlignment="1">
      <alignment horizontal="right" vertical="center" wrapText="1"/>
    </xf>
    <xf numFmtId="3" fontId="28" fillId="0" borderId="64" xfId="2" applyNumberFormat="1" applyFont="1" applyBorder="1" applyAlignment="1">
      <alignment horizontal="right" vertical="center"/>
    </xf>
    <xf numFmtId="3" fontId="33" fillId="0" borderId="70" xfId="2" applyNumberFormat="1" applyFont="1" applyBorder="1" applyAlignment="1">
      <alignment horizontal="right" vertical="center"/>
    </xf>
    <xf numFmtId="3" fontId="33" fillId="0" borderId="7" xfId="2" applyNumberFormat="1" applyFont="1" applyBorder="1" applyAlignment="1">
      <alignment horizontal="right" vertical="center"/>
    </xf>
    <xf numFmtId="3" fontId="33" fillId="0" borderId="18" xfId="2" applyNumberFormat="1" applyFont="1" applyBorder="1" applyAlignment="1">
      <alignment horizontal="right" vertical="center"/>
    </xf>
    <xf numFmtId="3" fontId="33" fillId="0" borderId="23" xfId="2" applyNumberFormat="1" applyFont="1" applyBorder="1" applyAlignment="1">
      <alignment horizontal="right" vertical="center"/>
    </xf>
    <xf numFmtId="3" fontId="33" fillId="3" borderId="4" xfId="2" applyNumberFormat="1" applyFont="1" applyFill="1" applyBorder="1" applyAlignment="1">
      <alignment horizontal="right" vertical="center"/>
    </xf>
    <xf numFmtId="3" fontId="33" fillId="0" borderId="21" xfId="2" applyNumberFormat="1" applyFont="1" applyBorder="1" applyAlignment="1">
      <alignment horizontal="right" vertical="center"/>
    </xf>
    <xf numFmtId="3" fontId="33" fillId="0" borderId="6" xfId="2" applyNumberFormat="1" applyFont="1" applyBorder="1" applyAlignment="1">
      <alignment horizontal="right" vertical="center"/>
    </xf>
    <xf numFmtId="3" fontId="33" fillId="0" borderId="4" xfId="2" applyNumberFormat="1" applyFont="1" applyBorder="1" applyAlignment="1">
      <alignment horizontal="right" vertical="center"/>
    </xf>
    <xf numFmtId="3" fontId="33" fillId="0" borderId="5" xfId="2" applyNumberFormat="1" applyFont="1" applyBorder="1" applyAlignment="1">
      <alignment horizontal="right" vertical="center"/>
    </xf>
    <xf numFmtId="3" fontId="33" fillId="2" borderId="4" xfId="2" applyNumberFormat="1" applyFont="1" applyFill="1" applyBorder="1" applyAlignment="1">
      <alignment horizontal="right" vertical="center"/>
    </xf>
    <xf numFmtId="3" fontId="33" fillId="7" borderId="24" xfId="2" applyNumberFormat="1" applyFont="1" applyFill="1" applyBorder="1" applyAlignment="1">
      <alignment horizontal="right" vertical="center"/>
    </xf>
    <xf numFmtId="3" fontId="33" fillId="7" borderId="20" xfId="2" applyNumberFormat="1" applyFont="1" applyFill="1" applyBorder="1" applyAlignment="1">
      <alignment horizontal="right" vertical="center"/>
    </xf>
    <xf numFmtId="3" fontId="33" fillId="7" borderId="22" xfId="2" applyNumberFormat="1" applyFont="1" applyFill="1" applyBorder="1" applyAlignment="1">
      <alignment horizontal="right" vertical="center"/>
    </xf>
    <xf numFmtId="3" fontId="33" fillId="7" borderId="19" xfId="2" applyNumberFormat="1" applyFont="1" applyFill="1" applyBorder="1" applyAlignment="1">
      <alignment horizontal="right" vertical="center"/>
    </xf>
    <xf numFmtId="3" fontId="33" fillId="7" borderId="27" xfId="2" applyNumberFormat="1" applyFont="1" applyFill="1" applyBorder="1" applyAlignment="1">
      <alignment horizontal="right" vertical="center"/>
    </xf>
    <xf numFmtId="3" fontId="33" fillId="7" borderId="28" xfId="2" applyNumberFormat="1" applyFont="1" applyFill="1" applyBorder="1" applyAlignment="1">
      <alignment horizontal="right" vertical="center"/>
    </xf>
    <xf numFmtId="3" fontId="33" fillId="7" borderId="10" xfId="2" applyNumberFormat="1" applyFont="1" applyFill="1" applyBorder="1" applyAlignment="1">
      <alignment horizontal="right" vertical="center"/>
    </xf>
    <xf numFmtId="3" fontId="33" fillId="7" borderId="9" xfId="2" applyNumberFormat="1" applyFont="1" applyFill="1" applyBorder="1" applyAlignment="1">
      <alignment horizontal="right" vertical="center"/>
    </xf>
    <xf numFmtId="3" fontId="33" fillId="7" borderId="45" xfId="2" applyNumberFormat="1" applyFont="1" applyFill="1" applyBorder="1" applyAlignment="1">
      <alignment horizontal="right" vertical="center"/>
    </xf>
    <xf numFmtId="3" fontId="33" fillId="0" borderId="26" xfId="2" applyNumberFormat="1" applyFont="1" applyBorder="1" applyAlignment="1">
      <alignment horizontal="right" vertical="center"/>
    </xf>
    <xf numFmtId="3" fontId="33" fillId="0" borderId="15" xfId="2" applyNumberFormat="1" applyFont="1" applyBorder="1" applyAlignment="1">
      <alignment horizontal="right" vertical="center"/>
    </xf>
    <xf numFmtId="3" fontId="33" fillId="0" borderId="17" xfId="2" applyNumberFormat="1" applyFont="1" applyBorder="1" applyAlignment="1">
      <alignment horizontal="right" vertical="center"/>
    </xf>
    <xf numFmtId="3" fontId="33" fillId="0" borderId="14" xfId="2" applyNumberFormat="1" applyFont="1" applyBorder="1" applyAlignment="1">
      <alignment horizontal="right" vertical="center"/>
    </xf>
    <xf numFmtId="3" fontId="33" fillId="0" borderId="16" xfId="2" applyNumberFormat="1" applyFont="1" applyBorder="1" applyAlignment="1">
      <alignment horizontal="right" vertical="center"/>
    </xf>
    <xf numFmtId="3" fontId="33" fillId="0" borderId="31" xfId="2" applyNumberFormat="1" applyFont="1" applyBorder="1" applyAlignment="1">
      <alignment horizontal="right" vertical="center"/>
    </xf>
    <xf numFmtId="3" fontId="33" fillId="0" borderId="32" xfId="2" applyNumberFormat="1" applyFont="1" applyBorder="1" applyAlignment="1">
      <alignment horizontal="right" vertical="center"/>
    </xf>
    <xf numFmtId="3" fontId="33" fillId="7" borderId="30" xfId="2" applyNumberFormat="1" applyFont="1" applyFill="1" applyBorder="1" applyAlignment="1">
      <alignment horizontal="right" vertical="center"/>
    </xf>
    <xf numFmtId="3" fontId="33" fillId="7" borderId="35" xfId="2" applyNumberFormat="1" applyFont="1" applyFill="1" applyBorder="1" applyAlignment="1">
      <alignment horizontal="right" vertical="center"/>
    </xf>
    <xf numFmtId="3" fontId="33" fillId="7" borderId="43" xfId="2" applyNumberFormat="1" applyFont="1" applyFill="1" applyBorder="1" applyAlignment="1">
      <alignment horizontal="right" vertical="center"/>
    </xf>
    <xf numFmtId="3" fontId="33" fillId="7" borderId="82" xfId="2" applyNumberFormat="1" applyFont="1" applyFill="1" applyBorder="1" applyAlignment="1">
      <alignment horizontal="right" vertical="center"/>
    </xf>
    <xf numFmtId="3" fontId="33" fillId="7" borderId="47" xfId="2" applyNumberFormat="1" applyFont="1" applyFill="1" applyBorder="1" applyAlignment="1">
      <alignment horizontal="right" vertical="center"/>
    </xf>
    <xf numFmtId="3" fontId="33" fillId="7" borderId="46" xfId="2" applyNumberFormat="1" applyFont="1" applyFill="1" applyBorder="1" applyAlignment="1">
      <alignment horizontal="right" vertical="center"/>
    </xf>
    <xf numFmtId="3" fontId="28" fillId="4" borderId="93" xfId="2" applyNumberFormat="1" applyFont="1" applyFill="1" applyBorder="1" applyAlignment="1">
      <alignment horizontal="right" vertical="center"/>
    </xf>
    <xf numFmtId="3" fontId="33" fillId="0" borderId="92" xfId="2" applyNumberFormat="1" applyFont="1" applyBorder="1" applyAlignment="1">
      <alignment horizontal="right" vertical="center" wrapText="1"/>
    </xf>
    <xf numFmtId="3" fontId="28" fillId="0" borderId="95" xfId="2" applyNumberFormat="1" applyFont="1" applyBorder="1" applyAlignment="1">
      <alignment horizontal="right" vertical="center" wrapText="1"/>
    </xf>
    <xf numFmtId="3" fontId="28" fillId="2" borderId="11" xfId="2" applyNumberFormat="1" applyFont="1" applyFill="1" applyBorder="1" applyAlignment="1">
      <alignment horizontal="right" vertical="center" wrapText="1"/>
    </xf>
    <xf numFmtId="3" fontId="28" fillId="2" borderId="7" xfId="2" applyNumberFormat="1" applyFont="1" applyFill="1" applyBorder="1" applyAlignment="1">
      <alignment horizontal="right" vertical="center" wrapText="1"/>
    </xf>
    <xf numFmtId="0" fontId="33" fillId="0" borderId="51" xfId="2" applyFont="1" applyBorder="1" applyAlignment="1">
      <alignment horizontal="left" vertical="center"/>
    </xf>
    <xf numFmtId="0" fontId="33" fillId="2" borderId="53" xfId="2" applyFont="1" applyFill="1" applyBorder="1" applyAlignment="1">
      <alignment horizontal="left" vertical="center"/>
    </xf>
    <xf numFmtId="0" fontId="1" fillId="0" borderId="0" xfId="47"/>
    <xf numFmtId="0" fontId="41" fillId="2" borderId="0" xfId="2" applyFont="1" applyFill="1" applyAlignment="1">
      <alignment vertical="center"/>
    </xf>
    <xf numFmtId="0" fontId="42" fillId="2" borderId="0" xfId="2" applyFont="1" applyFill="1" applyAlignment="1">
      <alignment vertical="center"/>
    </xf>
    <xf numFmtId="3" fontId="42" fillId="2" borderId="0" xfId="2" applyNumberFormat="1" applyFont="1" applyFill="1" applyAlignment="1">
      <alignment vertical="center"/>
    </xf>
    <xf numFmtId="0" fontId="41" fillId="0" borderId="0" xfId="2" applyFont="1" applyAlignment="1">
      <alignment vertical="center"/>
    </xf>
    <xf numFmtId="0" fontId="32" fillId="2" borderId="37" xfId="2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6" fillId="0" borderId="2" xfId="2" applyFont="1" applyBorder="1" applyAlignment="1">
      <alignment horizontal="center" vertical="center"/>
    </xf>
    <xf numFmtId="0" fontId="44" fillId="0" borderId="0" xfId="48" applyFont="1" applyAlignment="1">
      <alignment vertical="center"/>
    </xf>
    <xf numFmtId="0" fontId="31" fillId="0" borderId="67" xfId="2" applyFont="1" applyBorder="1" applyAlignment="1">
      <alignment horizontal="center" vertical="center" wrapText="1"/>
    </xf>
    <xf numFmtId="0" fontId="31" fillId="0" borderId="69" xfId="2" applyFont="1" applyBorder="1" applyAlignment="1">
      <alignment horizontal="center" vertical="center" wrapText="1"/>
    </xf>
    <xf numFmtId="0" fontId="31" fillId="0" borderId="68" xfId="2" applyFont="1" applyBorder="1" applyAlignment="1">
      <alignment horizontal="center" vertical="center" wrapText="1"/>
    </xf>
    <xf numFmtId="0" fontId="43" fillId="0" borderId="0" xfId="2" applyFont="1"/>
    <xf numFmtId="0" fontId="43" fillId="0" borderId="0" xfId="49" applyFont="1"/>
    <xf numFmtId="3" fontId="33" fillId="5" borderId="70" xfId="2" applyNumberFormat="1" applyFont="1" applyFill="1" applyBorder="1" applyAlignment="1">
      <alignment horizontal="right" vertical="center" wrapText="1"/>
    </xf>
    <xf numFmtId="3" fontId="33" fillId="5" borderId="7" xfId="2" applyNumberFormat="1" applyFont="1" applyFill="1" applyBorder="1" applyAlignment="1">
      <alignment horizontal="right" vertical="center" wrapText="1"/>
    </xf>
    <xf numFmtId="3" fontId="33" fillId="5" borderId="18" xfId="2" applyNumberFormat="1" applyFont="1" applyFill="1" applyBorder="1" applyAlignment="1">
      <alignment horizontal="right" vertical="center" wrapText="1"/>
    </xf>
    <xf numFmtId="3" fontId="33" fillId="0" borderId="32" xfId="2" applyNumberFormat="1" applyFont="1" applyBorder="1" applyAlignment="1">
      <alignment horizontal="right" vertical="center" wrapText="1"/>
    </xf>
    <xf numFmtId="3" fontId="33" fillId="0" borderId="7" xfId="2" applyNumberFormat="1" applyFont="1" applyBorder="1" applyAlignment="1">
      <alignment horizontal="right" vertical="center" wrapText="1"/>
    </xf>
    <xf numFmtId="44" fontId="33" fillId="0" borderId="21" xfId="50" applyFont="1" applyBorder="1" applyAlignment="1">
      <alignment horizontal="left" vertical="center"/>
    </xf>
    <xf numFmtId="1" fontId="33" fillId="0" borderId="23" xfId="50" applyNumberFormat="1" applyFont="1" applyBorder="1" applyAlignment="1">
      <alignment horizontal="right" vertical="center" wrapText="1"/>
    </xf>
    <xf numFmtId="3" fontId="28" fillId="3" borderId="11" xfId="50" applyNumberFormat="1" applyFont="1" applyFill="1" applyBorder="1" applyAlignment="1">
      <alignment horizontal="right" vertical="center"/>
    </xf>
    <xf numFmtId="3" fontId="33" fillId="2" borderId="21" xfId="50" applyNumberFormat="1" applyFont="1" applyFill="1" applyBorder="1" applyAlignment="1">
      <alignment horizontal="right" vertical="center" wrapText="1"/>
    </xf>
    <xf numFmtId="3" fontId="33" fillId="2" borderId="70" xfId="50" applyNumberFormat="1" applyFont="1" applyFill="1" applyBorder="1" applyAlignment="1">
      <alignment horizontal="right" vertical="center" wrapText="1"/>
    </xf>
    <xf numFmtId="3" fontId="33" fillId="2" borderId="7" xfId="50" applyNumberFormat="1" applyFont="1" applyFill="1" applyBorder="1" applyAlignment="1">
      <alignment horizontal="right" vertical="center" wrapText="1"/>
    </xf>
    <xf numFmtId="3" fontId="33" fillId="2" borderId="18" xfId="50" applyNumberFormat="1" applyFont="1" applyFill="1" applyBorder="1" applyAlignment="1">
      <alignment horizontal="right" vertical="center" wrapText="1"/>
    </xf>
    <xf numFmtId="3" fontId="33" fillId="2" borderId="23" xfId="50" applyNumberFormat="1" applyFont="1" applyFill="1" applyBorder="1" applyAlignment="1">
      <alignment horizontal="right" vertical="center" wrapText="1"/>
    </xf>
    <xf numFmtId="3" fontId="33" fillId="2" borderId="4" xfId="50" applyNumberFormat="1" applyFont="1" applyFill="1" applyBorder="1" applyAlignment="1">
      <alignment horizontal="right" vertical="center" wrapText="1"/>
    </xf>
    <xf numFmtId="3" fontId="33" fillId="2" borderId="5" xfId="50" applyNumberFormat="1" applyFont="1" applyFill="1" applyBorder="1" applyAlignment="1">
      <alignment horizontal="right" vertical="center" wrapText="1"/>
    </xf>
    <xf numFmtId="3" fontId="28" fillId="2" borderId="11" xfId="50" applyNumberFormat="1" applyFont="1" applyFill="1" applyBorder="1" applyAlignment="1">
      <alignment horizontal="right" vertical="center"/>
    </xf>
    <xf numFmtId="3" fontId="33" fillId="2" borderId="6" xfId="50" applyNumberFormat="1" applyFont="1" applyFill="1" applyBorder="1" applyAlignment="1">
      <alignment horizontal="right" vertical="center" wrapText="1"/>
    </xf>
    <xf numFmtId="3" fontId="33" fillId="0" borderId="5" xfId="50" applyNumberFormat="1" applyFont="1" applyBorder="1" applyAlignment="1">
      <alignment horizontal="right" vertical="center" wrapText="1"/>
    </xf>
    <xf numFmtId="3" fontId="33" fillId="0" borderId="23" xfId="50" applyNumberFormat="1" applyFont="1" applyBorder="1" applyAlignment="1">
      <alignment horizontal="right" vertical="center" wrapText="1"/>
    </xf>
    <xf numFmtId="3" fontId="33" fillId="3" borderId="4" xfId="50" applyNumberFormat="1" applyFont="1" applyFill="1" applyBorder="1" applyAlignment="1">
      <alignment horizontal="right" vertical="center" wrapText="1"/>
    </xf>
    <xf numFmtId="3" fontId="33" fillId="0" borderId="21" xfId="50" applyNumberFormat="1" applyFont="1" applyBorder="1" applyAlignment="1">
      <alignment horizontal="right" vertical="center" wrapText="1"/>
    </xf>
    <xf numFmtId="3" fontId="33" fillId="0" borderId="6" xfId="50" applyNumberFormat="1" applyFont="1" applyBorder="1" applyAlignment="1">
      <alignment horizontal="right" vertical="center" wrapText="1"/>
    </xf>
    <xf numFmtId="3" fontId="33" fillId="0" borderId="4" xfId="50" applyNumberFormat="1" applyFont="1" applyBorder="1" applyAlignment="1">
      <alignment horizontal="right" vertical="center" wrapText="1"/>
    </xf>
    <xf numFmtId="3" fontId="28" fillId="0" borderId="4" xfId="50" applyNumberFormat="1" applyFont="1" applyBorder="1" applyAlignment="1">
      <alignment horizontal="right" vertical="center"/>
    </xf>
    <xf numFmtId="44" fontId="43" fillId="0" borderId="0" xfId="50" applyFont="1"/>
    <xf numFmtId="1" fontId="33" fillId="0" borderId="23" xfId="2" applyNumberFormat="1" applyFont="1" applyBorder="1" applyAlignment="1">
      <alignment horizontal="right" vertical="center" wrapText="1"/>
    </xf>
    <xf numFmtId="1" fontId="33" fillId="5" borderId="23" xfId="2" applyNumberFormat="1" applyFont="1" applyFill="1" applyBorder="1" applyAlignment="1">
      <alignment horizontal="right" vertical="center" wrapText="1"/>
    </xf>
    <xf numFmtId="0" fontId="33" fillId="0" borderId="72" xfId="2" applyFont="1" applyBorder="1" applyAlignment="1">
      <alignment horizontal="left" vertical="center" wrapText="1"/>
    </xf>
    <xf numFmtId="44" fontId="33" fillId="0" borderId="18" xfId="50" applyFont="1" applyBorder="1" applyAlignment="1">
      <alignment horizontal="left" vertical="center"/>
    </xf>
    <xf numFmtId="0" fontId="33" fillId="0" borderId="26" xfId="2" applyFont="1" applyBorder="1" applyAlignment="1">
      <alignment horizontal="left" vertical="center" wrapText="1"/>
    </xf>
    <xf numFmtId="3" fontId="33" fillId="0" borderId="63" xfId="48" applyNumberFormat="1" applyFont="1" applyBorder="1" applyAlignment="1">
      <alignment horizontal="right" vertical="center"/>
    </xf>
    <xf numFmtId="3" fontId="33" fillId="0" borderId="14" xfId="2" applyNumberFormat="1" applyFont="1" applyBorder="1" applyAlignment="1">
      <alignment horizontal="right" vertical="center" wrapText="1"/>
    </xf>
    <xf numFmtId="3" fontId="33" fillId="0" borderId="83" xfId="2" applyNumberFormat="1" applyFont="1" applyBorder="1" applyAlignment="1">
      <alignment horizontal="right" vertical="center" wrapText="1"/>
    </xf>
    <xf numFmtId="3" fontId="33" fillId="0" borderId="15" xfId="2" applyNumberFormat="1" applyFont="1" applyBorder="1" applyAlignment="1">
      <alignment horizontal="right" vertical="center" wrapText="1"/>
    </xf>
    <xf numFmtId="3" fontId="33" fillId="0" borderId="16" xfId="2" applyNumberFormat="1" applyFont="1" applyBorder="1" applyAlignment="1">
      <alignment horizontal="right" vertical="center" wrapText="1"/>
    </xf>
    <xf numFmtId="3" fontId="33" fillId="0" borderId="15" xfId="48" applyNumberFormat="1" applyFont="1" applyBorder="1" applyAlignment="1">
      <alignment horizontal="right" vertical="center"/>
    </xf>
    <xf numFmtId="3" fontId="33" fillId="0" borderId="84" xfId="2" applyNumberFormat="1" applyFont="1" applyBorder="1" applyAlignment="1">
      <alignment horizontal="right" vertical="center" wrapText="1"/>
    </xf>
    <xf numFmtId="3" fontId="33" fillId="2" borderId="15" xfId="2" applyNumberFormat="1" applyFont="1" applyFill="1" applyBorder="1" applyAlignment="1">
      <alignment horizontal="right" vertical="center" wrapText="1"/>
    </xf>
    <xf numFmtId="3" fontId="28" fillId="0" borderId="17" xfId="2" applyNumberFormat="1" applyFont="1" applyBorder="1" applyAlignment="1">
      <alignment horizontal="right" vertical="center" wrapText="1"/>
    </xf>
    <xf numFmtId="3" fontId="28" fillId="0" borderId="56" xfId="2" applyNumberFormat="1" applyFont="1" applyBorder="1" applyAlignment="1">
      <alignment horizontal="right" vertical="center"/>
    </xf>
    <xf numFmtId="0" fontId="48" fillId="0" borderId="0" xfId="2" applyFont="1"/>
    <xf numFmtId="0" fontId="49" fillId="0" borderId="0" xfId="2" applyFont="1"/>
    <xf numFmtId="3" fontId="33" fillId="0" borderId="23" xfId="48" applyNumberFormat="1" applyFont="1" applyBorder="1" applyAlignment="1">
      <alignment horizontal="right" vertical="center"/>
    </xf>
    <xf numFmtId="3" fontId="33" fillId="0" borderId="31" xfId="2" applyNumberFormat="1" applyFont="1" applyBorder="1" applyAlignment="1">
      <alignment horizontal="right" vertical="center" wrapText="1"/>
    </xf>
    <xf numFmtId="3" fontId="33" fillId="0" borderId="11" xfId="2" applyNumberFormat="1" applyFont="1" applyBorder="1" applyAlignment="1">
      <alignment horizontal="right" vertical="center" wrapText="1"/>
    </xf>
    <xf numFmtId="3" fontId="33" fillId="0" borderId="7" xfId="48" applyNumberFormat="1" applyFont="1" applyBorder="1" applyAlignment="1">
      <alignment horizontal="right" vertical="center"/>
    </xf>
    <xf numFmtId="3" fontId="28" fillId="3" borderId="4" xfId="2" applyNumberFormat="1" applyFont="1" applyFill="1" applyBorder="1" applyAlignment="1">
      <alignment horizontal="right" vertical="center" wrapText="1"/>
    </xf>
    <xf numFmtId="3" fontId="28" fillId="0" borderId="94" xfId="2" applyNumberFormat="1" applyFont="1" applyBorder="1" applyAlignment="1">
      <alignment horizontal="right" vertical="center"/>
    </xf>
    <xf numFmtId="0" fontId="33" fillId="0" borderId="23" xfId="2" applyFont="1" applyBorder="1" applyAlignment="1">
      <alignment horizontal="left" vertical="center" wrapText="1"/>
    </xf>
    <xf numFmtId="3" fontId="28" fillId="0" borderId="92" xfId="2" applyNumberFormat="1" applyFont="1" applyBorder="1" applyAlignment="1">
      <alignment horizontal="right" vertical="center"/>
    </xf>
    <xf numFmtId="3" fontId="33" fillId="4" borderId="67" xfId="2" applyNumberFormat="1" applyFont="1" applyFill="1" applyBorder="1" applyAlignment="1">
      <alignment horizontal="right" vertical="center"/>
    </xf>
    <xf numFmtId="0" fontId="47" fillId="0" borderId="0" xfId="2" applyFont="1"/>
    <xf numFmtId="3" fontId="33" fillId="0" borderId="94" xfId="2" applyNumberFormat="1" applyFont="1" applyBorder="1" applyAlignment="1">
      <alignment horizontal="right" vertical="center" wrapText="1"/>
    </xf>
    <xf numFmtId="3" fontId="28" fillId="0" borderId="65" xfId="2" applyNumberFormat="1" applyFont="1" applyBorder="1" applyAlignment="1">
      <alignment horizontal="right" vertical="center" wrapText="1"/>
    </xf>
    <xf numFmtId="3" fontId="28" fillId="0" borderId="71" xfId="2" applyNumberFormat="1" applyFont="1" applyBorder="1" applyAlignment="1">
      <alignment horizontal="right" vertical="center" wrapText="1"/>
    </xf>
    <xf numFmtId="3" fontId="28" fillId="3" borderId="33" xfId="2" applyNumberFormat="1" applyFont="1" applyFill="1" applyBorder="1" applyAlignment="1">
      <alignment horizontal="right" vertical="center"/>
    </xf>
    <xf numFmtId="3" fontId="28" fillId="0" borderId="29" xfId="2" applyNumberFormat="1" applyFont="1" applyBorder="1" applyAlignment="1">
      <alignment horizontal="right" vertical="center" wrapText="1"/>
    </xf>
    <xf numFmtId="3" fontId="28" fillId="0" borderId="71" xfId="2" applyNumberFormat="1" applyFont="1" applyBorder="1" applyAlignment="1">
      <alignment horizontal="right" vertical="center"/>
    </xf>
    <xf numFmtId="3" fontId="28" fillId="0" borderId="59" xfId="2" applyNumberFormat="1" applyFont="1" applyBorder="1" applyAlignment="1">
      <alignment horizontal="right" vertical="center" wrapText="1"/>
    </xf>
    <xf numFmtId="3" fontId="28" fillId="0" borderId="11" xfId="2" applyNumberFormat="1" applyFont="1" applyBorder="1" applyAlignment="1">
      <alignment horizontal="right" vertical="center" wrapText="1"/>
    </xf>
    <xf numFmtId="3" fontId="28" fillId="0" borderId="60" xfId="2" applyNumberFormat="1" applyFont="1" applyBorder="1" applyAlignment="1">
      <alignment horizontal="right" vertical="center" wrapText="1"/>
    </xf>
    <xf numFmtId="3" fontId="28" fillId="4" borderId="28" xfId="2" applyNumberFormat="1" applyFont="1" applyFill="1" applyBorder="1" applyAlignment="1">
      <alignment horizontal="right" vertical="center"/>
    </xf>
    <xf numFmtId="3" fontId="28" fillId="4" borderId="35" xfId="2" applyNumberFormat="1" applyFont="1" applyFill="1" applyBorder="1" applyAlignment="1">
      <alignment horizontal="right" vertical="center"/>
    </xf>
    <xf numFmtId="3" fontId="28" fillId="4" borderId="9" xfId="2" applyNumberFormat="1" applyFont="1" applyFill="1" applyBorder="1" applyAlignment="1">
      <alignment horizontal="right" vertical="center"/>
    </xf>
    <xf numFmtId="3" fontId="28" fillId="4" borderId="43" xfId="2" applyNumberFormat="1" applyFont="1" applyFill="1" applyBorder="1" applyAlignment="1">
      <alignment horizontal="right" vertical="center"/>
    </xf>
    <xf numFmtId="3" fontId="28" fillId="4" borderId="97" xfId="2" applyNumberFormat="1" applyFont="1" applyFill="1" applyBorder="1" applyAlignment="1">
      <alignment horizontal="right" vertical="center"/>
    </xf>
    <xf numFmtId="3" fontId="28" fillId="0" borderId="62" xfId="2" applyNumberFormat="1" applyFont="1" applyBorder="1" applyAlignment="1">
      <alignment horizontal="right" vertical="center" wrapText="1"/>
    </xf>
    <xf numFmtId="0" fontId="28" fillId="0" borderId="70" xfId="2" applyFont="1" applyBorder="1" applyAlignment="1">
      <alignment vertical="center"/>
    </xf>
    <xf numFmtId="3" fontId="28" fillId="0" borderId="32" xfId="2" applyNumberFormat="1" applyFont="1" applyBorder="1" applyAlignment="1">
      <alignment horizontal="right" vertical="center"/>
    </xf>
    <xf numFmtId="0" fontId="50" fillId="0" borderId="0" xfId="2" applyFont="1"/>
    <xf numFmtId="0" fontId="28" fillId="0" borderId="72" xfId="2" applyFont="1" applyBorder="1" applyAlignment="1">
      <alignment vertical="center"/>
    </xf>
    <xf numFmtId="3" fontId="28" fillId="0" borderId="29" xfId="2" applyNumberFormat="1" applyFont="1" applyBorder="1" applyAlignment="1">
      <alignment horizontal="right" vertical="center"/>
    </xf>
    <xf numFmtId="3" fontId="28" fillId="0" borderId="72" xfId="2" applyNumberFormat="1" applyFont="1" applyBorder="1" applyAlignment="1">
      <alignment horizontal="right" vertical="center" wrapText="1"/>
    </xf>
    <xf numFmtId="0" fontId="28" fillId="0" borderId="63" xfId="2" applyFont="1" applyBorder="1" applyAlignment="1">
      <alignment vertical="center"/>
    </xf>
    <xf numFmtId="3" fontId="28" fillId="0" borderId="75" xfId="2" applyNumberFormat="1" applyFont="1" applyBorder="1" applyAlignment="1">
      <alignment horizontal="right" vertical="center"/>
    </xf>
    <xf numFmtId="3" fontId="28" fillId="4" borderId="58" xfId="2" applyNumberFormat="1" applyFont="1" applyFill="1" applyBorder="1" applyAlignment="1">
      <alignment horizontal="right" vertical="center"/>
    </xf>
    <xf numFmtId="3" fontId="33" fillId="0" borderId="65" xfId="2" applyNumberFormat="1" applyFont="1" applyBorder="1" applyAlignment="1">
      <alignment vertical="center"/>
    </xf>
    <xf numFmtId="3" fontId="33" fillId="0" borderId="74" xfId="2" applyNumberFormat="1" applyFont="1" applyBorder="1" applyAlignment="1">
      <alignment horizontal="right" vertical="center" wrapText="1"/>
    </xf>
    <xf numFmtId="3" fontId="33" fillId="0" borderId="4" xfId="2" applyNumberFormat="1" applyFont="1" applyBorder="1" applyAlignment="1">
      <alignment vertical="center"/>
    </xf>
    <xf numFmtId="3" fontId="33" fillId="0" borderId="7" xfId="2" applyNumberFormat="1" applyFont="1" applyBorder="1" applyAlignment="1">
      <alignment vertical="center"/>
    </xf>
    <xf numFmtId="3" fontId="28" fillId="2" borderId="23" xfId="2" applyNumberFormat="1" applyFont="1" applyFill="1" applyBorder="1" applyAlignment="1">
      <alignment horizontal="right" vertical="center"/>
    </xf>
    <xf numFmtId="3" fontId="28" fillId="2" borderId="10" xfId="2" applyNumberFormat="1" applyFont="1" applyFill="1" applyBorder="1" applyAlignment="1">
      <alignment horizontal="right" vertical="center"/>
    </xf>
    <xf numFmtId="3" fontId="28" fillId="0" borderId="61" xfId="2" applyNumberFormat="1" applyFont="1" applyBorder="1" applyAlignment="1">
      <alignment horizontal="right" vertical="center"/>
    </xf>
    <xf numFmtId="3" fontId="33" fillId="0" borderId="25" xfId="2" applyNumberFormat="1" applyFont="1" applyBorder="1" applyAlignment="1">
      <alignment horizontal="right" vertical="center" wrapText="1"/>
    </xf>
    <xf numFmtId="3" fontId="28" fillId="0" borderId="10" xfId="2" applyNumberFormat="1" applyFont="1" applyBorder="1" applyAlignment="1">
      <alignment horizontal="right" vertical="center"/>
    </xf>
    <xf numFmtId="3" fontId="28" fillId="4" borderId="98" xfId="2" applyNumberFormat="1" applyFont="1" applyFill="1" applyBorder="1" applyAlignment="1">
      <alignment horizontal="right" vertical="center"/>
    </xf>
    <xf numFmtId="3" fontId="28" fillId="4" borderId="99" xfId="2" applyNumberFormat="1" applyFont="1" applyFill="1" applyBorder="1" applyAlignment="1">
      <alignment horizontal="right" vertical="center"/>
    </xf>
    <xf numFmtId="3" fontId="28" fillId="4" borderId="100" xfId="2" applyNumberFormat="1" applyFont="1" applyFill="1" applyBorder="1" applyAlignment="1">
      <alignment horizontal="right" vertical="center"/>
    </xf>
    <xf numFmtId="3" fontId="33" fillId="0" borderId="53" xfId="2" applyNumberFormat="1" applyFont="1" applyBorder="1" applyAlignment="1">
      <alignment horizontal="right" vertical="center" wrapText="1"/>
    </xf>
    <xf numFmtId="3" fontId="33" fillId="0" borderId="73" xfId="2" applyNumberFormat="1" applyFont="1" applyBorder="1" applyAlignment="1">
      <alignment horizontal="right" vertical="center" wrapText="1"/>
    </xf>
    <xf numFmtId="3" fontId="33" fillId="0" borderId="52" xfId="2" applyNumberFormat="1" applyFont="1" applyBorder="1" applyAlignment="1">
      <alignment horizontal="right" vertical="center" wrapText="1"/>
    </xf>
    <xf numFmtId="3" fontId="33" fillId="0" borderId="65" xfId="48" applyNumberFormat="1" applyFont="1" applyBorder="1" applyAlignment="1">
      <alignment horizontal="right" vertical="center"/>
    </xf>
    <xf numFmtId="3" fontId="28" fillId="0" borderId="53" xfId="2" applyNumberFormat="1" applyFont="1" applyBorder="1" applyAlignment="1">
      <alignment horizontal="right" vertical="center" wrapText="1"/>
    </xf>
    <xf numFmtId="3" fontId="28" fillId="0" borderId="95" xfId="2" applyNumberFormat="1" applyFont="1" applyBorder="1" applyAlignment="1">
      <alignment horizontal="right" vertical="center"/>
    </xf>
    <xf numFmtId="3" fontId="33" fillId="0" borderId="70" xfId="48" applyNumberFormat="1" applyFont="1" applyBorder="1" applyAlignment="1">
      <alignment horizontal="right" vertical="center"/>
    </xf>
    <xf numFmtId="3" fontId="33" fillId="4" borderId="69" xfId="2" applyNumberFormat="1" applyFont="1" applyFill="1" applyBorder="1" applyAlignment="1">
      <alignment horizontal="right" vertical="center"/>
    </xf>
    <xf numFmtId="3" fontId="33" fillId="4" borderId="68" xfId="2" applyNumberFormat="1" applyFont="1" applyFill="1" applyBorder="1" applyAlignment="1">
      <alignment horizontal="right" vertical="center"/>
    </xf>
    <xf numFmtId="3" fontId="28" fillId="0" borderId="34" xfId="2" applyNumberFormat="1" applyFont="1" applyBorder="1" applyAlignment="1">
      <alignment horizontal="right" vertical="center"/>
    </xf>
    <xf numFmtId="0" fontId="49" fillId="2" borderId="0" xfId="2" applyFont="1" applyFill="1"/>
    <xf numFmtId="0" fontId="28" fillId="0" borderId="64" xfId="2" applyFont="1" applyBorder="1" applyAlignment="1">
      <alignment vertical="center"/>
    </xf>
    <xf numFmtId="3" fontId="33" fillId="0" borderId="51" xfId="2" applyNumberFormat="1" applyFont="1" applyBorder="1" applyAlignment="1">
      <alignment horizontal="right" vertical="center" wrapText="1"/>
    </xf>
    <xf numFmtId="3" fontId="33" fillId="3" borderId="63" xfId="2" applyNumberFormat="1" applyFont="1" applyFill="1" applyBorder="1" applyAlignment="1">
      <alignment horizontal="right" vertical="center" wrapText="1"/>
    </xf>
    <xf numFmtId="3" fontId="33" fillId="0" borderId="50" xfId="2" applyNumberFormat="1" applyFont="1" applyBorder="1" applyAlignment="1">
      <alignment horizontal="right" vertical="center" wrapText="1"/>
    </xf>
    <xf numFmtId="3" fontId="33" fillId="0" borderId="61" xfId="2" applyNumberFormat="1" applyFont="1" applyBorder="1" applyAlignment="1">
      <alignment horizontal="right" vertical="center" wrapText="1"/>
    </xf>
    <xf numFmtId="3" fontId="33" fillId="2" borderId="10" xfId="2" applyNumberFormat="1" applyFont="1" applyFill="1" applyBorder="1" applyAlignment="1">
      <alignment horizontal="right" vertical="center" wrapText="1"/>
    </xf>
    <xf numFmtId="3" fontId="33" fillId="0" borderId="10" xfId="2" applyNumberFormat="1" applyFont="1" applyBorder="1" applyAlignment="1">
      <alignment horizontal="right" vertical="center" wrapText="1"/>
    </xf>
    <xf numFmtId="3" fontId="33" fillId="3" borderId="28" xfId="2" applyNumberFormat="1" applyFont="1" applyFill="1" applyBorder="1" applyAlignment="1">
      <alignment horizontal="right" vertical="center" wrapText="1"/>
    </xf>
    <xf numFmtId="3" fontId="33" fillId="0" borderId="35" xfId="2" applyNumberFormat="1" applyFont="1" applyBorder="1" applyAlignment="1">
      <alignment horizontal="right" vertical="center" wrapText="1"/>
    </xf>
    <xf numFmtId="3" fontId="33" fillId="0" borderId="9" xfId="2" applyNumberFormat="1" applyFont="1" applyBorder="1" applyAlignment="1">
      <alignment horizontal="right" vertical="center" wrapText="1"/>
    </xf>
    <xf numFmtId="0" fontId="33" fillId="0" borderId="72" xfId="2" applyFont="1" applyBorder="1" applyAlignment="1">
      <alignment vertical="center"/>
    </xf>
    <xf numFmtId="0" fontId="33" fillId="0" borderId="23" xfId="2" applyFont="1" applyBorder="1" applyAlignment="1">
      <alignment vertical="center" wrapText="1"/>
    </xf>
    <xf numFmtId="3" fontId="33" fillId="3" borderId="65" xfId="2" applyNumberFormat="1" applyFont="1" applyFill="1" applyBorder="1" applyAlignment="1">
      <alignment horizontal="right" vertical="center"/>
    </xf>
    <xf numFmtId="3" fontId="33" fillId="3" borderId="64" xfId="2" applyNumberFormat="1" applyFont="1" applyFill="1" applyBorder="1" applyAlignment="1">
      <alignment horizontal="right" vertical="center" wrapText="1"/>
    </xf>
    <xf numFmtId="3" fontId="33" fillId="3" borderId="54" xfId="2" applyNumberFormat="1" applyFont="1" applyFill="1" applyBorder="1" applyAlignment="1">
      <alignment horizontal="right" vertical="center"/>
    </xf>
    <xf numFmtId="0" fontId="43" fillId="0" borderId="0" xfId="47" applyFont="1"/>
    <xf numFmtId="3" fontId="33" fillId="0" borderId="24" xfId="2" applyNumberFormat="1" applyFont="1" applyBorder="1" applyAlignment="1">
      <alignment horizontal="right" vertical="center"/>
    </xf>
    <xf numFmtId="3" fontId="33" fillId="0" borderId="20" xfId="2" applyNumberFormat="1" applyFont="1" applyBorder="1" applyAlignment="1">
      <alignment horizontal="right" vertical="center"/>
    </xf>
    <xf numFmtId="3" fontId="33" fillId="0" borderId="22" xfId="2" applyNumberFormat="1" applyFont="1" applyBorder="1" applyAlignment="1">
      <alignment horizontal="right" vertical="center"/>
    </xf>
    <xf numFmtId="0" fontId="26" fillId="0" borderId="1" xfId="2" applyFont="1" applyBorder="1"/>
    <xf numFmtId="0" fontId="21" fillId="0" borderId="1" xfId="2" applyBorder="1"/>
    <xf numFmtId="0" fontId="43" fillId="0" borderId="3" xfId="47" applyFont="1" applyBorder="1"/>
    <xf numFmtId="0" fontId="29" fillId="2" borderId="0" xfId="2" applyFont="1" applyFill="1"/>
    <xf numFmtId="0" fontId="53" fillId="2" borderId="0" xfId="2" applyFont="1" applyFill="1"/>
    <xf numFmtId="0" fontId="21" fillId="0" borderId="0" xfId="2" applyAlignment="1">
      <alignment horizontal="left"/>
    </xf>
    <xf numFmtId="0" fontId="0" fillId="0" borderId="0" xfId="2" applyFont="1" applyAlignment="1">
      <alignment horizontal="left"/>
    </xf>
    <xf numFmtId="3" fontId="54" fillId="0" borderId="0" xfId="2" applyNumberFormat="1" applyFont="1"/>
    <xf numFmtId="3" fontId="36" fillId="0" borderId="7" xfId="2" applyNumberFormat="1" applyFont="1" applyBorder="1"/>
    <xf numFmtId="0" fontId="26" fillId="0" borderId="7" xfId="2" applyFont="1" applyBorder="1"/>
    <xf numFmtId="0" fontId="21" fillId="0" borderId="7" xfId="2" applyBorder="1"/>
    <xf numFmtId="0" fontId="21" fillId="0" borderId="0" xfId="2"/>
    <xf numFmtId="3" fontId="36" fillId="0" borderId="4" xfId="2" applyNumberFormat="1" applyFont="1" applyBorder="1"/>
    <xf numFmtId="0" fontId="26" fillId="0" borderId="4" xfId="2" applyFont="1" applyBorder="1"/>
    <xf numFmtId="0" fontId="21" fillId="0" borderId="4" xfId="2" applyBorder="1"/>
    <xf numFmtId="0" fontId="36" fillId="0" borderId="4" xfId="2" applyFont="1" applyBorder="1"/>
    <xf numFmtId="3" fontId="21" fillId="0" borderId="0" xfId="2" applyNumberFormat="1"/>
    <xf numFmtId="3" fontId="21" fillId="0" borderId="4" xfId="2" applyNumberFormat="1" applyBorder="1"/>
    <xf numFmtId="0" fontId="36" fillId="0" borderId="0" xfId="2" applyFont="1" applyAlignment="1">
      <alignment horizontal="left"/>
    </xf>
    <xf numFmtId="3" fontId="36" fillId="0" borderId="0" xfId="2" applyNumberFormat="1" applyFont="1"/>
    <xf numFmtId="0" fontId="36" fillId="0" borderId="0" xfId="2" applyFont="1"/>
    <xf numFmtId="0" fontId="46" fillId="0" borderId="4" xfId="2" applyFont="1" applyBorder="1"/>
    <xf numFmtId="0" fontId="33" fillId="0" borderId="0" xfId="47" applyFont="1"/>
    <xf numFmtId="0" fontId="22" fillId="2" borderId="0" xfId="47" applyFont="1" applyFill="1"/>
    <xf numFmtId="3" fontId="33" fillId="2" borderId="32" xfId="2" applyNumberFormat="1" applyFont="1" applyFill="1" applyBorder="1" applyAlignment="1">
      <alignment horizontal="right" vertical="center" wrapText="1"/>
    </xf>
    <xf numFmtId="3" fontId="33" fillId="0" borderId="28" xfId="2" applyNumberFormat="1" applyFont="1" applyBorder="1" applyAlignment="1">
      <alignment vertical="center"/>
    </xf>
    <xf numFmtId="3" fontId="33" fillId="0" borderId="29" xfId="2" applyNumberFormat="1" applyFont="1" applyBorder="1" applyAlignment="1">
      <alignment vertical="center"/>
    </xf>
    <xf numFmtId="3" fontId="28" fillId="2" borderId="63" xfId="2" applyNumberFormat="1" applyFont="1" applyFill="1" applyBorder="1" applyAlignment="1">
      <alignment horizontal="right" vertical="center"/>
    </xf>
    <xf numFmtId="0" fontId="36" fillId="0" borderId="38" xfId="2" applyFont="1" applyBorder="1" applyAlignment="1">
      <alignment horizontal="center" vertical="center"/>
    </xf>
    <xf numFmtId="3" fontId="33" fillId="0" borderId="105" xfId="2" applyNumberFormat="1" applyFont="1" applyBorder="1" applyAlignment="1">
      <alignment horizontal="right" vertical="center" wrapText="1"/>
    </xf>
    <xf numFmtId="3" fontId="28" fillId="5" borderId="81" xfId="2" applyNumberFormat="1" applyFont="1" applyFill="1" applyBorder="1" applyAlignment="1">
      <alignment horizontal="right" vertical="center"/>
    </xf>
    <xf numFmtId="3" fontId="33" fillId="0" borderId="81" xfId="2" applyNumberFormat="1" applyFont="1" applyBorder="1" applyAlignment="1">
      <alignment horizontal="right" vertical="center" wrapText="1"/>
    </xf>
    <xf numFmtId="3" fontId="33" fillId="0" borderId="96" xfId="2" applyNumberFormat="1" applyFont="1" applyBorder="1" applyAlignment="1">
      <alignment horizontal="right" vertical="center" wrapText="1"/>
    </xf>
    <xf numFmtId="3" fontId="33" fillId="0" borderId="81" xfId="50" applyNumberFormat="1" applyFont="1" applyBorder="1" applyAlignment="1">
      <alignment horizontal="right" vertical="center" wrapText="1"/>
    </xf>
    <xf numFmtId="3" fontId="28" fillId="0" borderId="0" xfId="2" applyNumberFormat="1" applyFont="1" applyBorder="1" applyAlignment="1">
      <alignment horizontal="right" vertical="center" wrapText="1"/>
    </xf>
    <xf numFmtId="3" fontId="28" fillId="0" borderId="94" xfId="2" applyNumberFormat="1" applyFont="1" applyBorder="1" applyAlignment="1">
      <alignment horizontal="right" vertical="center" wrapText="1"/>
    </xf>
    <xf numFmtId="3" fontId="33" fillId="0" borderId="95" xfId="2" applyNumberFormat="1" applyFont="1" applyBorder="1" applyAlignment="1">
      <alignment horizontal="right" vertical="center" wrapText="1"/>
    </xf>
    <xf numFmtId="3" fontId="33" fillId="0" borderId="62" xfId="2" applyNumberFormat="1" applyFont="1" applyBorder="1" applyAlignment="1">
      <alignment horizontal="right" vertical="center" wrapText="1"/>
    </xf>
    <xf numFmtId="3" fontId="33" fillId="2" borderId="50" xfId="2" applyNumberFormat="1" applyFont="1" applyFill="1" applyBorder="1" applyAlignment="1">
      <alignment horizontal="right" vertical="center" wrapText="1"/>
    </xf>
    <xf numFmtId="3" fontId="33" fillId="0" borderId="96" xfId="2" applyNumberFormat="1" applyFont="1" applyBorder="1" applyAlignment="1">
      <alignment horizontal="right" vertical="center"/>
    </xf>
    <xf numFmtId="3" fontId="33" fillId="0" borderId="81" xfId="2" applyNumberFormat="1" applyFont="1" applyBorder="1" applyAlignment="1">
      <alignment horizontal="right" vertical="center"/>
    </xf>
    <xf numFmtId="3" fontId="33" fillId="0" borderId="57" xfId="2" applyNumberFormat="1" applyFont="1" applyBorder="1" applyAlignment="1">
      <alignment horizontal="right" vertical="center"/>
    </xf>
    <xf numFmtId="3" fontId="33" fillId="7" borderId="106" xfId="2" applyNumberFormat="1" applyFont="1" applyFill="1" applyBorder="1" applyAlignment="1">
      <alignment horizontal="right" vertical="center"/>
    </xf>
    <xf numFmtId="3" fontId="33" fillId="2" borderId="31" xfId="2" applyNumberFormat="1" applyFont="1" applyFill="1" applyBorder="1" applyAlignment="1">
      <alignment horizontal="right" vertical="center"/>
    </xf>
    <xf numFmtId="0" fontId="33" fillId="0" borderId="18" xfId="2" applyFont="1" applyBorder="1" applyAlignment="1">
      <alignment horizontal="left" vertical="center"/>
    </xf>
    <xf numFmtId="0" fontId="33" fillId="0" borderId="21" xfId="2" applyFont="1" applyBorder="1" applyAlignment="1">
      <alignment horizontal="left" vertical="center"/>
    </xf>
    <xf numFmtId="0" fontId="33" fillId="0" borderId="70" xfId="2" applyFont="1" applyBorder="1" applyAlignment="1">
      <alignment horizontal="left" vertical="center"/>
    </xf>
    <xf numFmtId="0" fontId="33" fillId="0" borderId="61" xfId="2" applyFont="1" applyBorder="1" applyAlignment="1">
      <alignment horizontal="left" vertical="center" wrapText="1"/>
    </xf>
    <xf numFmtId="0" fontId="33" fillId="0" borderId="64" xfId="2" applyFont="1" applyBorder="1" applyAlignment="1">
      <alignment horizontal="left" vertical="center"/>
    </xf>
    <xf numFmtId="0" fontId="33" fillId="0" borderId="53" xfId="2" applyFont="1" applyBorder="1" applyAlignment="1">
      <alignment horizontal="left" vertical="center"/>
    </xf>
    <xf numFmtId="0" fontId="33" fillId="0" borderId="23" xfId="2" applyFont="1" applyBorder="1" applyAlignment="1">
      <alignment horizontal="left" vertical="center"/>
    </xf>
    <xf numFmtId="0" fontId="51" fillId="2" borderId="49" xfId="2" applyFont="1" applyFill="1" applyBorder="1" applyAlignment="1">
      <alignment horizontal="left" vertical="center" wrapText="1"/>
    </xf>
    <xf numFmtId="0" fontId="51" fillId="2" borderId="39" xfId="2" applyFont="1" applyFill="1" applyBorder="1" applyAlignment="1">
      <alignment horizontal="left" vertical="center" wrapText="1"/>
    </xf>
    <xf numFmtId="0" fontId="55" fillId="0" borderId="7" xfId="2" applyFont="1" applyBorder="1" applyAlignment="1">
      <alignment horizontal="center"/>
    </xf>
    <xf numFmtId="0" fontId="55" fillId="0" borderId="5" xfId="2" applyFont="1" applyBorder="1" applyAlignment="1">
      <alignment horizontal="center"/>
    </xf>
    <xf numFmtId="0" fontId="55" fillId="0" borderId="8" xfId="2" applyFont="1" applyBorder="1" applyAlignment="1">
      <alignment horizontal="center"/>
    </xf>
    <xf numFmtId="0" fontId="55" fillId="0" borderId="6" xfId="2" applyFont="1" applyBorder="1" applyAlignment="1">
      <alignment horizontal="center"/>
    </xf>
    <xf numFmtId="0" fontId="36" fillId="0" borderId="4" xfId="2" applyFont="1" applyBorder="1" applyAlignment="1">
      <alignment horizontal="center" vertical="center"/>
    </xf>
    <xf numFmtId="0" fontId="33" fillId="6" borderId="59" xfId="2" applyFont="1" applyFill="1" applyBorder="1" applyAlignment="1">
      <alignment horizontal="center" vertical="center"/>
    </xf>
    <xf numFmtId="0" fontId="33" fillId="6" borderId="0" xfId="2" applyFont="1" applyFill="1" applyBorder="1" applyAlignment="1">
      <alignment horizontal="center" vertical="center"/>
    </xf>
    <xf numFmtId="0" fontId="33" fillId="6" borderId="60" xfId="2" applyFont="1" applyFill="1" applyBorder="1" applyAlignment="1">
      <alignment horizontal="center" vertical="center"/>
    </xf>
    <xf numFmtId="0" fontId="33" fillId="6" borderId="41" xfId="2" applyFont="1" applyFill="1" applyBorder="1" applyAlignment="1">
      <alignment horizontal="center" vertical="center"/>
    </xf>
    <xf numFmtId="0" fontId="33" fillId="6" borderId="1" xfId="2" applyFont="1" applyFill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0" borderId="34" xfId="2" applyFont="1" applyBorder="1" applyAlignment="1">
      <alignment horizontal="left" vertical="center"/>
    </xf>
    <xf numFmtId="0" fontId="33" fillId="0" borderId="96" xfId="2" applyFont="1" applyBorder="1" applyAlignment="1">
      <alignment horizontal="left" vertical="center"/>
    </xf>
    <xf numFmtId="0" fontId="43" fillId="0" borderId="55" xfId="47" applyFont="1" applyBorder="1" applyAlignment="1">
      <alignment horizontal="center"/>
    </xf>
    <xf numFmtId="0" fontId="43" fillId="0" borderId="60" xfId="47" applyFont="1" applyBorder="1" applyAlignment="1">
      <alignment horizontal="center"/>
    </xf>
    <xf numFmtId="0" fontId="43" fillId="0" borderId="3" xfId="47" applyFont="1" applyBorder="1" applyAlignment="1">
      <alignment horizontal="center"/>
    </xf>
    <xf numFmtId="0" fontId="33" fillId="0" borderId="23" xfId="2" applyFont="1" applyBorder="1" applyAlignment="1">
      <alignment vertical="center"/>
    </xf>
    <xf numFmtId="0" fontId="33" fillId="0" borderId="5" xfId="2" applyFont="1" applyBorder="1" applyAlignment="1">
      <alignment vertical="center"/>
    </xf>
    <xf numFmtId="0" fontId="33" fillId="0" borderId="23" xfId="2" applyFont="1" applyBorder="1" applyAlignment="1">
      <alignment horizontal="left" vertical="center"/>
    </xf>
    <xf numFmtId="0" fontId="33" fillId="0" borderId="5" xfId="2" applyFont="1" applyBorder="1" applyAlignment="1">
      <alignment horizontal="left" vertical="center"/>
    </xf>
    <xf numFmtId="0" fontId="33" fillId="7" borderId="24" xfId="2" applyFont="1" applyFill="1" applyBorder="1" applyAlignment="1">
      <alignment vertical="center"/>
    </xf>
    <xf numFmtId="0" fontId="33" fillId="7" borderId="27" xfId="2" applyFont="1" applyFill="1" applyBorder="1" applyAlignment="1">
      <alignment vertical="center"/>
    </xf>
    <xf numFmtId="0" fontId="33" fillId="6" borderId="37" xfId="2" applyFont="1" applyFill="1" applyBorder="1" applyAlignment="1">
      <alignment horizontal="center" vertical="center"/>
    </xf>
    <xf numFmtId="0" fontId="33" fillId="6" borderId="48" xfId="2" applyFont="1" applyFill="1" applyBorder="1" applyAlignment="1">
      <alignment horizontal="center" vertical="center"/>
    </xf>
    <xf numFmtId="0" fontId="33" fillId="0" borderId="26" xfId="2" applyFont="1" applyBorder="1" applyAlignment="1">
      <alignment horizontal="left" vertical="center"/>
    </xf>
    <xf numFmtId="0" fontId="33" fillId="0" borderId="16" xfId="2" applyFont="1" applyBorder="1" applyAlignment="1">
      <alignment horizontal="left" vertical="center"/>
    </xf>
    <xf numFmtId="0" fontId="33" fillId="0" borderId="70" xfId="2" applyFont="1" applyBorder="1" applyAlignment="1">
      <alignment horizontal="left" vertical="center"/>
    </xf>
    <xf numFmtId="0" fontId="33" fillId="0" borderId="32" xfId="2" applyFont="1" applyBorder="1" applyAlignment="1">
      <alignment horizontal="left" vertical="center"/>
    </xf>
    <xf numFmtId="0" fontId="33" fillId="2" borderId="50" xfId="2" applyFont="1" applyFill="1" applyBorder="1" applyAlignment="1">
      <alignment horizontal="center" vertical="center"/>
    </xf>
    <xf numFmtId="0" fontId="33" fillId="2" borderId="66" xfId="2" applyFont="1" applyFill="1" applyBorder="1" applyAlignment="1">
      <alignment horizontal="center" vertical="center"/>
    </xf>
    <xf numFmtId="0" fontId="33" fillId="0" borderId="50" xfId="2" applyFont="1" applyBorder="1" applyAlignment="1">
      <alignment horizontal="center" vertical="center" wrapText="1"/>
    </xf>
    <xf numFmtId="0" fontId="33" fillId="0" borderId="66" xfId="2" applyFont="1" applyBorder="1" applyAlignment="1">
      <alignment horizontal="center" vertical="center" wrapText="1"/>
    </xf>
    <xf numFmtId="0" fontId="28" fillId="0" borderId="50" xfId="2" applyFont="1" applyFill="1" applyBorder="1" applyAlignment="1">
      <alignment horizontal="center" vertical="center" wrapText="1"/>
    </xf>
    <xf numFmtId="0" fontId="28" fillId="0" borderId="66" xfId="2" applyFont="1" applyFill="1" applyBorder="1" applyAlignment="1">
      <alignment horizontal="center" vertical="center" wrapText="1"/>
    </xf>
    <xf numFmtId="0" fontId="33" fillId="0" borderId="55" xfId="2" applyFont="1" applyBorder="1" applyAlignment="1">
      <alignment horizontal="left" vertical="center" wrapText="1"/>
    </xf>
    <xf numFmtId="0" fontId="33" fillId="0" borderId="101" xfId="2" applyFont="1" applyBorder="1" applyAlignment="1">
      <alignment horizontal="left" vertical="center" wrapText="1"/>
    </xf>
    <xf numFmtId="0" fontId="28" fillId="4" borderId="67" xfId="2" applyFont="1" applyFill="1" applyBorder="1" applyAlignment="1">
      <alignment horizontal="center" vertical="center"/>
    </xf>
    <xf numFmtId="0" fontId="28" fillId="4" borderId="68" xfId="2" applyFont="1" applyFill="1" applyBorder="1" applyAlignment="1">
      <alignment horizontal="center" vertical="center"/>
    </xf>
    <xf numFmtId="0" fontId="33" fillId="2" borderId="50" xfId="2" applyFont="1" applyFill="1" applyBorder="1" applyAlignment="1">
      <alignment horizontal="center" vertical="center" wrapText="1"/>
    </xf>
    <xf numFmtId="0" fontId="33" fillId="2" borderId="66" xfId="2" applyFont="1" applyFill="1" applyBorder="1" applyAlignment="1">
      <alignment horizontal="center" vertical="center" wrapText="1"/>
    </xf>
    <xf numFmtId="0" fontId="33" fillId="0" borderId="60" xfId="2" applyFont="1" applyBorder="1" applyAlignment="1">
      <alignment horizontal="left" vertical="center" wrapText="1"/>
    </xf>
    <xf numFmtId="0" fontId="33" fillId="2" borderId="62" xfId="2" applyFont="1" applyFill="1" applyBorder="1" applyAlignment="1">
      <alignment horizontal="center" vertical="center"/>
    </xf>
    <xf numFmtId="0" fontId="33" fillId="0" borderId="62" xfId="2" applyFont="1" applyBorder="1" applyAlignment="1">
      <alignment horizontal="center" vertical="center" wrapText="1"/>
    </xf>
    <xf numFmtId="0" fontId="28" fillId="0" borderId="62" xfId="2" applyFont="1" applyFill="1" applyBorder="1" applyAlignment="1">
      <alignment horizontal="center" vertical="center" wrapText="1"/>
    </xf>
    <xf numFmtId="0" fontId="33" fillId="0" borderId="71" xfId="2" applyFont="1" applyBorder="1" applyAlignment="1">
      <alignment horizontal="center" vertical="center"/>
    </xf>
    <xf numFmtId="0" fontId="33" fillId="0" borderId="18" xfId="2" applyFont="1" applyBorder="1" applyAlignment="1">
      <alignment horizontal="center" vertical="center"/>
    </xf>
    <xf numFmtId="0" fontId="33" fillId="0" borderId="60" xfId="2" applyFont="1" applyBorder="1" applyAlignment="1">
      <alignment horizontal="left" vertical="center"/>
    </xf>
    <xf numFmtId="0" fontId="33" fillId="0" borderId="101" xfId="2" applyFont="1" applyBorder="1" applyAlignment="1">
      <alignment horizontal="left" vertical="center"/>
    </xf>
    <xf numFmtId="0" fontId="28" fillId="2" borderId="74" xfId="2" applyFont="1" applyFill="1" applyBorder="1" applyAlignment="1">
      <alignment horizontal="center" vertical="center"/>
    </xf>
    <xf numFmtId="0" fontId="28" fillId="2" borderId="35" xfId="2" applyFont="1" applyFill="1" applyBorder="1" applyAlignment="1">
      <alignment horizontal="center" vertical="center"/>
    </xf>
    <xf numFmtId="0" fontId="28" fillId="2" borderId="95" xfId="2" applyFont="1" applyFill="1" applyBorder="1" applyAlignment="1">
      <alignment horizontal="center" vertical="center" wrapText="1"/>
    </xf>
    <xf numFmtId="0" fontId="28" fillId="2" borderId="58" xfId="2" applyFont="1" applyFill="1" applyBorder="1" applyAlignment="1">
      <alignment horizontal="center" vertical="center" wrapText="1"/>
    </xf>
    <xf numFmtId="0" fontId="28" fillId="0" borderId="85" xfId="2" applyFont="1" applyFill="1" applyBorder="1" applyAlignment="1">
      <alignment horizontal="center" vertical="center" wrapText="1"/>
    </xf>
    <xf numFmtId="0" fontId="28" fillId="0" borderId="43" xfId="2" applyFont="1" applyFill="1" applyBorder="1" applyAlignment="1">
      <alignment horizontal="center" vertical="center" wrapText="1"/>
    </xf>
    <xf numFmtId="3" fontId="28" fillId="0" borderId="55" xfId="2" applyNumberFormat="1" applyFont="1" applyBorder="1" applyAlignment="1">
      <alignment horizontal="left" vertical="center" wrapText="1"/>
    </xf>
    <xf numFmtId="3" fontId="28" fillId="0" borderId="101" xfId="2" applyNumberFormat="1" applyFont="1" applyBorder="1" applyAlignment="1">
      <alignment horizontal="left" vertical="center" wrapText="1"/>
    </xf>
    <xf numFmtId="0" fontId="28" fillId="4" borderId="61" xfId="2" applyFont="1" applyFill="1" applyBorder="1" applyAlignment="1">
      <alignment horizontal="center" vertical="center"/>
    </xf>
    <xf numFmtId="0" fontId="28" fillId="4" borderId="25" xfId="2" applyFont="1" applyFill="1" applyBorder="1" applyAlignment="1">
      <alignment horizontal="center" vertical="center"/>
    </xf>
    <xf numFmtId="0" fontId="28" fillId="2" borderId="50" xfId="2" applyFont="1" applyFill="1" applyBorder="1" applyAlignment="1">
      <alignment horizontal="center" vertical="center"/>
    </xf>
    <xf numFmtId="0" fontId="28" fillId="2" borderId="62" xfId="2" applyFont="1" applyFill="1" applyBorder="1" applyAlignment="1">
      <alignment horizontal="center" vertical="center"/>
    </xf>
    <xf numFmtId="0" fontId="28" fillId="2" borderId="66" xfId="2" applyFont="1" applyFill="1" applyBorder="1" applyAlignment="1">
      <alignment horizontal="center" vertical="center"/>
    </xf>
    <xf numFmtId="0" fontId="33" fillId="2" borderId="62" xfId="2" applyFont="1" applyFill="1" applyBorder="1" applyAlignment="1">
      <alignment horizontal="center" vertical="center" wrapText="1"/>
    </xf>
    <xf numFmtId="0" fontId="33" fillId="0" borderId="53" xfId="2" applyFont="1" applyBorder="1" applyAlignment="1">
      <alignment horizontal="left" vertical="center"/>
    </xf>
    <xf numFmtId="0" fontId="33" fillId="0" borderId="18" xfId="2" applyFont="1" applyBorder="1" applyAlignment="1">
      <alignment horizontal="left" vertical="center"/>
    </xf>
    <xf numFmtId="0" fontId="33" fillId="2" borderId="102" xfId="2" applyFont="1" applyFill="1" applyBorder="1" applyAlignment="1">
      <alignment horizontal="left" vertical="center" wrapText="1"/>
    </xf>
    <xf numFmtId="0" fontId="33" fillId="2" borderId="103" xfId="2" applyFont="1" applyFill="1" applyBorder="1" applyAlignment="1">
      <alignment horizontal="left" vertical="center" wrapText="1"/>
    </xf>
    <xf numFmtId="0" fontId="33" fillId="2" borderId="104" xfId="2" applyFont="1" applyFill="1" applyBorder="1" applyAlignment="1">
      <alignment horizontal="left" vertical="center" wrapText="1"/>
    </xf>
    <xf numFmtId="0" fontId="28" fillId="2" borderId="62" xfId="2" applyFont="1" applyFill="1" applyBorder="1" applyAlignment="1">
      <alignment horizontal="center" vertical="center" wrapText="1"/>
    </xf>
    <xf numFmtId="0" fontId="28" fillId="2" borderId="66" xfId="2" applyFont="1" applyFill="1" applyBorder="1" applyAlignment="1">
      <alignment horizontal="center" vertical="center" wrapText="1"/>
    </xf>
    <xf numFmtId="0" fontId="28" fillId="0" borderId="60" xfId="2" applyFont="1" applyBorder="1" applyAlignment="1">
      <alignment horizontal="left" vertical="center" wrapText="1"/>
    </xf>
    <xf numFmtId="0" fontId="28" fillId="0" borderId="101" xfId="2" applyFont="1" applyBorder="1" applyAlignment="1">
      <alignment horizontal="left" vertical="center" wrapText="1"/>
    </xf>
    <xf numFmtId="0" fontId="28" fillId="4" borderId="76" xfId="2" applyFont="1" applyFill="1" applyBorder="1" applyAlignment="1">
      <alignment horizontal="center" vertical="center"/>
    </xf>
    <xf numFmtId="0" fontId="28" fillId="4" borderId="80" xfId="2" applyFont="1" applyFill="1" applyBorder="1" applyAlignment="1">
      <alignment horizontal="center" vertical="center"/>
    </xf>
    <xf numFmtId="0" fontId="28" fillId="2" borderId="55" xfId="2" applyFont="1" applyFill="1" applyBorder="1" applyAlignment="1">
      <alignment horizontal="left" vertical="center" wrapText="1"/>
    </xf>
    <xf numFmtId="0" fontId="28" fillId="2" borderId="101" xfId="2" applyFont="1" applyFill="1" applyBorder="1" applyAlignment="1">
      <alignment horizontal="left" vertical="center" wrapText="1"/>
    </xf>
    <xf numFmtId="0" fontId="33" fillId="0" borderId="64" xfId="2" applyFont="1" applyBorder="1" applyAlignment="1">
      <alignment horizontal="left" vertical="center"/>
    </xf>
    <xf numFmtId="0" fontId="33" fillId="0" borderId="21" xfId="2" applyFont="1" applyBorder="1" applyAlignment="1">
      <alignment horizontal="left" vertical="center"/>
    </xf>
    <xf numFmtId="3" fontId="33" fillId="0" borderId="55" xfId="2" applyNumberFormat="1" applyFont="1" applyBorder="1" applyAlignment="1">
      <alignment horizontal="left" vertical="center" wrapText="1"/>
    </xf>
    <xf numFmtId="3" fontId="33" fillId="0" borderId="60" xfId="2" applyNumberFormat="1" applyFont="1" applyBorder="1" applyAlignment="1">
      <alignment horizontal="left" vertical="center" wrapText="1"/>
    </xf>
    <xf numFmtId="3" fontId="33" fillId="0" borderId="101" xfId="2" applyNumberFormat="1" applyFont="1" applyBorder="1" applyAlignment="1">
      <alignment horizontal="left" vertical="center" wrapText="1"/>
    </xf>
    <xf numFmtId="0" fontId="33" fillId="0" borderId="102" xfId="2" applyFont="1" applyBorder="1" applyAlignment="1">
      <alignment horizontal="left" vertical="center" wrapText="1"/>
    </xf>
    <xf numFmtId="0" fontId="33" fillId="0" borderId="103" xfId="2" applyFont="1" applyBorder="1" applyAlignment="1">
      <alignment horizontal="left" vertical="center" wrapText="1"/>
    </xf>
    <xf numFmtId="0" fontId="33" fillId="0" borderId="104" xfId="2" applyFont="1" applyBorder="1" applyAlignment="1">
      <alignment horizontal="left" vertical="center" wrapText="1"/>
    </xf>
    <xf numFmtId="0" fontId="33" fillId="0" borderId="53" xfId="2" applyFont="1" applyBorder="1" applyAlignment="1">
      <alignment horizontal="center" vertical="center"/>
    </xf>
    <xf numFmtId="0" fontId="33" fillId="0" borderId="72" xfId="2" applyFont="1" applyBorder="1" applyAlignment="1">
      <alignment horizontal="left" vertical="center"/>
    </xf>
    <xf numFmtId="3" fontId="28" fillId="2" borderId="55" xfId="2" applyNumberFormat="1" applyFont="1" applyFill="1" applyBorder="1" applyAlignment="1">
      <alignment horizontal="left" vertical="center" wrapText="1"/>
    </xf>
    <xf numFmtId="3" fontId="28" fillId="2" borderId="60" xfId="2" applyNumberFormat="1" applyFont="1" applyFill="1" applyBorder="1" applyAlignment="1">
      <alignment horizontal="left" vertical="center" wrapText="1"/>
    </xf>
    <xf numFmtId="3" fontId="28" fillId="2" borderId="101" xfId="2" applyNumberFormat="1" applyFont="1" applyFill="1" applyBorder="1" applyAlignment="1">
      <alignment horizontal="left" vertical="center" wrapText="1"/>
    </xf>
    <xf numFmtId="0" fontId="28" fillId="2" borderId="59" xfId="2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center" vertical="center" wrapText="1"/>
    </xf>
    <xf numFmtId="0" fontId="28" fillId="0" borderId="53" xfId="2" applyFont="1" applyBorder="1" applyAlignment="1">
      <alignment horizontal="center" vertical="center"/>
    </xf>
    <xf numFmtId="0" fontId="28" fillId="0" borderId="18" xfId="2" applyFont="1" applyBorder="1" applyAlignment="1">
      <alignment horizontal="center" vertical="center"/>
    </xf>
    <xf numFmtId="3" fontId="28" fillId="0" borderId="60" xfId="2" applyNumberFormat="1" applyFont="1" applyBorder="1" applyAlignment="1">
      <alignment horizontal="left" vertical="center" wrapText="1"/>
    </xf>
    <xf numFmtId="0" fontId="28" fillId="2" borderId="34" xfId="2" applyFont="1" applyFill="1" applyBorder="1" applyAlignment="1">
      <alignment horizontal="center" vertical="center"/>
    </xf>
    <xf numFmtId="0" fontId="28" fillId="2" borderId="94" xfId="2" applyFont="1" applyFill="1" applyBorder="1" applyAlignment="1">
      <alignment horizontal="center" vertical="center" wrapText="1"/>
    </xf>
    <xf numFmtId="0" fontId="28" fillId="0" borderId="42" xfId="2" applyFont="1" applyFill="1" applyBorder="1" applyAlignment="1">
      <alignment horizontal="center" vertical="center" wrapText="1"/>
    </xf>
    <xf numFmtId="0" fontId="28" fillId="2" borderId="50" xfId="2" applyFont="1" applyFill="1" applyBorder="1" applyAlignment="1">
      <alignment horizontal="center" vertical="center" wrapText="1"/>
    </xf>
    <xf numFmtId="0" fontId="35" fillId="0" borderId="66" xfId="2" applyFont="1" applyFill="1" applyBorder="1" applyAlignment="1">
      <alignment horizontal="center" vertical="center" wrapText="1"/>
    </xf>
    <xf numFmtId="0" fontId="28" fillId="0" borderId="53" xfId="2" applyFont="1" applyBorder="1" applyAlignment="1">
      <alignment horizontal="left" vertical="center"/>
    </xf>
    <xf numFmtId="0" fontId="28" fillId="0" borderId="18" xfId="2" applyFont="1" applyBorder="1" applyAlignment="1">
      <alignment horizontal="left" vertical="center"/>
    </xf>
    <xf numFmtId="0" fontId="28" fillId="0" borderId="55" xfId="2" applyFont="1" applyBorder="1" applyAlignment="1">
      <alignment horizontal="left" vertical="center" wrapText="1"/>
    </xf>
    <xf numFmtId="0" fontId="28" fillId="4" borderId="78" xfId="2" applyFont="1" applyFill="1" applyBorder="1" applyAlignment="1">
      <alignment horizontal="center" vertical="center"/>
    </xf>
    <xf numFmtId="0" fontId="35" fillId="0" borderId="62" xfId="2" applyFont="1" applyFill="1" applyBorder="1" applyAlignment="1">
      <alignment horizontal="center" vertical="center" wrapText="1"/>
    </xf>
    <xf numFmtId="0" fontId="28" fillId="4" borderId="9" xfId="2" applyFont="1" applyFill="1" applyBorder="1" applyAlignment="1">
      <alignment horizontal="center" vertical="center"/>
    </xf>
    <xf numFmtId="0" fontId="31" fillId="0" borderId="26" xfId="2" applyFont="1" applyBorder="1" applyAlignment="1">
      <alignment horizontal="center" vertical="center"/>
    </xf>
    <xf numFmtId="0" fontId="31" fillId="0" borderId="15" xfId="2" applyFont="1" applyBorder="1" applyAlignment="1">
      <alignment horizontal="center" vertical="center"/>
    </xf>
    <xf numFmtId="0" fontId="31" fillId="0" borderId="17" xfId="2" applyFont="1" applyBorder="1" applyAlignment="1">
      <alignment horizontal="center" vertical="center"/>
    </xf>
    <xf numFmtId="0" fontId="33" fillId="0" borderId="44" xfId="2" applyFont="1" applyBorder="1" applyAlignment="1">
      <alignment horizontal="center" vertical="center"/>
    </xf>
    <xf numFmtId="0" fontId="33" fillId="0" borderId="81" xfId="2" applyFont="1" applyBorder="1" applyAlignment="1">
      <alignment horizontal="center" vertical="center"/>
    </xf>
    <xf numFmtId="0" fontId="28" fillId="2" borderId="2" xfId="2" applyFont="1" applyFill="1" applyBorder="1" applyAlignment="1">
      <alignment horizontal="center" vertical="center"/>
    </xf>
    <xf numFmtId="0" fontId="33" fillId="2" borderId="2" xfId="2" applyFont="1" applyFill="1" applyBorder="1" applyAlignment="1">
      <alignment horizontal="center" vertical="center" wrapText="1"/>
    </xf>
    <xf numFmtId="0" fontId="28" fillId="0" borderId="2" xfId="2" applyFont="1" applyFill="1" applyBorder="1" applyAlignment="1">
      <alignment horizontal="center" vertical="center" wrapText="1"/>
    </xf>
    <xf numFmtId="0" fontId="33" fillId="0" borderId="17" xfId="2" applyFont="1" applyBorder="1" applyAlignment="1">
      <alignment horizontal="left" vertical="center"/>
    </xf>
    <xf numFmtId="0" fontId="33" fillId="0" borderId="3" xfId="2" applyFont="1" applyBorder="1" applyAlignment="1">
      <alignment horizontal="left" vertical="center" wrapText="1"/>
    </xf>
    <xf numFmtId="0" fontId="33" fillId="5" borderId="44" xfId="2" applyFont="1" applyFill="1" applyBorder="1" applyAlignment="1">
      <alignment horizontal="center" vertical="center"/>
    </xf>
    <xf numFmtId="0" fontId="33" fillId="5" borderId="81" xfId="2" applyFont="1" applyFill="1" applyBorder="1" applyAlignment="1">
      <alignment horizontal="center" vertical="center"/>
    </xf>
    <xf numFmtId="0" fontId="33" fillId="0" borderId="61" xfId="2" applyFont="1" applyBorder="1" applyAlignment="1">
      <alignment horizontal="left" vertical="center" wrapText="1"/>
    </xf>
    <xf numFmtId="0" fontId="33" fillId="0" borderId="38" xfId="47" applyFont="1" applyBorder="1" applyAlignment="1">
      <alignment horizontal="center" vertical="center"/>
    </xf>
    <xf numFmtId="0" fontId="33" fillId="0" borderId="101" xfId="47" applyFont="1" applyBorder="1" applyAlignment="1">
      <alignment horizontal="center" vertical="center"/>
    </xf>
    <xf numFmtId="0" fontId="33" fillId="0" borderId="50" xfId="2" applyFont="1" applyBorder="1" applyAlignment="1">
      <alignment horizontal="center" vertical="center"/>
    </xf>
    <xf numFmtId="0" fontId="33" fillId="0" borderId="62" xfId="2" applyFont="1" applyBorder="1" applyAlignment="1">
      <alignment horizontal="center" vertical="center"/>
    </xf>
    <xf numFmtId="0" fontId="33" fillId="0" borderId="66" xfId="2" applyFont="1" applyBorder="1" applyAlignment="1">
      <alignment horizontal="center" vertical="center"/>
    </xf>
    <xf numFmtId="3" fontId="33" fillId="0" borderId="38" xfId="2" applyNumberFormat="1" applyFont="1" applyBorder="1" applyAlignment="1">
      <alignment horizontal="left" vertical="center" wrapText="1"/>
    </xf>
    <xf numFmtId="0" fontId="31" fillId="0" borderId="12" xfId="2" applyFont="1" applyBorder="1" applyAlignment="1">
      <alignment horizontal="center" vertical="center"/>
    </xf>
    <xf numFmtId="0" fontId="31" fillId="0" borderId="13" xfId="2" applyFont="1" applyBorder="1" applyAlignment="1">
      <alignment horizontal="center" vertical="center"/>
    </xf>
    <xf numFmtId="0" fontId="31" fillId="0" borderId="57" xfId="2" applyFont="1" applyBorder="1" applyAlignment="1">
      <alignment horizontal="center" vertical="center"/>
    </xf>
    <xf numFmtId="0" fontId="31" fillId="0" borderId="2" xfId="2" applyFont="1" applyBorder="1" applyAlignment="1">
      <alignment horizontal="center" vertical="center" wrapText="1"/>
    </xf>
    <xf numFmtId="0" fontId="31" fillId="0" borderId="62" xfId="2" applyFont="1" applyBorder="1" applyAlignment="1">
      <alignment horizontal="center" vertical="center" wrapText="1"/>
    </xf>
    <xf numFmtId="0" fontId="28" fillId="2" borderId="36" xfId="2" applyFont="1" applyFill="1" applyBorder="1" applyAlignment="1">
      <alignment horizontal="center" vertical="center"/>
    </xf>
    <xf numFmtId="0" fontId="31" fillId="2" borderId="56" xfId="2" applyFont="1" applyFill="1" applyBorder="1" applyAlignment="1">
      <alignment horizontal="center" vertical="center" wrapText="1"/>
    </xf>
    <xf numFmtId="0" fontId="31" fillId="2" borderId="58" xfId="2" applyFont="1" applyFill="1" applyBorder="1" applyAlignment="1">
      <alignment horizontal="center" vertical="center" wrapText="1"/>
    </xf>
    <xf numFmtId="0" fontId="32" fillId="2" borderId="56" xfId="2" applyFont="1" applyFill="1" applyBorder="1" applyAlignment="1">
      <alignment horizontal="center" vertical="center" wrapText="1"/>
    </xf>
    <xf numFmtId="0" fontId="32" fillId="2" borderId="58" xfId="2" applyFont="1" applyFill="1" applyBorder="1" applyAlignment="1">
      <alignment horizontal="center" vertical="center" wrapText="1"/>
    </xf>
    <xf numFmtId="0" fontId="31" fillId="0" borderId="37" xfId="2" applyFont="1" applyBorder="1" applyAlignment="1">
      <alignment horizontal="center" vertical="center" wrapText="1"/>
    </xf>
    <xf numFmtId="0" fontId="31" fillId="0" borderId="38" xfId="2" applyFont="1" applyBorder="1" applyAlignment="1">
      <alignment horizontal="center" vertical="center" wrapText="1"/>
    </xf>
    <xf numFmtId="0" fontId="31" fillId="0" borderId="59" xfId="2" applyFont="1" applyBorder="1" applyAlignment="1">
      <alignment horizontal="center" vertical="center" wrapText="1"/>
    </xf>
    <xf numFmtId="0" fontId="31" fillId="0" borderId="60" xfId="2" applyFont="1" applyBorder="1" applyAlignment="1">
      <alignment horizontal="center" vertical="center" wrapText="1"/>
    </xf>
    <xf numFmtId="0" fontId="31" fillId="2" borderId="26" xfId="2" applyFont="1" applyFill="1" applyBorder="1" applyAlignment="1">
      <alignment horizontal="center" vertical="center"/>
    </xf>
    <xf numFmtId="0" fontId="31" fillId="2" borderId="15" xfId="2" applyFont="1" applyFill="1" applyBorder="1" applyAlignment="1">
      <alignment horizontal="center" vertical="center"/>
    </xf>
    <xf numFmtId="0" fontId="31" fillId="2" borderId="17" xfId="2" applyFont="1" applyFill="1" applyBorder="1" applyAlignment="1">
      <alignment horizontal="center" vertical="center"/>
    </xf>
    <xf numFmtId="0" fontId="32" fillId="2" borderId="26" xfId="2" applyFont="1" applyFill="1" applyBorder="1" applyAlignment="1">
      <alignment horizontal="center" vertical="center"/>
    </xf>
    <xf numFmtId="0" fontId="32" fillId="2" borderId="15" xfId="2" applyFont="1" applyFill="1" applyBorder="1" applyAlignment="1">
      <alignment horizontal="center" vertical="center"/>
    </xf>
    <xf numFmtId="0" fontId="32" fillId="2" borderId="17" xfId="2" applyFont="1" applyFill="1" applyBorder="1" applyAlignment="1">
      <alignment horizontal="center" vertical="center"/>
    </xf>
    <xf numFmtId="0" fontId="25" fillId="2" borderId="37" xfId="2" applyFont="1" applyFill="1" applyBorder="1" applyAlignment="1">
      <alignment horizontal="left" vertical="center"/>
    </xf>
    <xf numFmtId="0" fontId="25" fillId="2" borderId="48" xfId="2" applyFont="1" applyFill="1" applyBorder="1" applyAlignment="1">
      <alignment horizontal="left" vertical="center"/>
    </xf>
    <xf numFmtId="0" fontId="25" fillId="2" borderId="59" xfId="2" applyFont="1" applyFill="1" applyBorder="1" applyAlignment="1">
      <alignment horizontal="left" vertical="center"/>
    </xf>
    <xf numFmtId="0" fontId="25" fillId="2" borderId="0" xfId="2" applyFont="1" applyFill="1" applyAlignment="1">
      <alignment horizontal="left" vertical="center"/>
    </xf>
    <xf numFmtId="0" fontId="27" fillId="0" borderId="48" xfId="2" applyFont="1" applyBorder="1" applyAlignment="1">
      <alignment horizontal="center" vertical="center" wrapText="1"/>
    </xf>
    <xf numFmtId="0" fontId="27" fillId="0" borderId="38" xfId="2" applyFont="1" applyBorder="1" applyAlignment="1">
      <alignment horizontal="center" vertical="center" wrapText="1"/>
    </xf>
    <xf numFmtId="0" fontId="27" fillId="0" borderId="0" xfId="2" applyFont="1" applyAlignment="1">
      <alignment horizontal="center" vertical="center" wrapText="1"/>
    </xf>
    <xf numFmtId="0" fontId="27" fillId="0" borderId="60" xfId="2" applyFont="1" applyBorder="1" applyAlignment="1">
      <alignment horizontal="center" vertical="center" wrapText="1"/>
    </xf>
    <xf numFmtId="0" fontId="36" fillId="0" borderId="49" xfId="2" applyFont="1" applyBorder="1" applyAlignment="1">
      <alignment horizontal="center" vertical="center"/>
    </xf>
    <xf numFmtId="0" fontId="36" fillId="0" borderId="40" xfId="2" applyFont="1" applyBorder="1" applyAlignment="1">
      <alignment horizontal="center" vertical="center"/>
    </xf>
    <xf numFmtId="0" fontId="36" fillId="0" borderId="79" xfId="2" applyFont="1" applyBorder="1" applyAlignment="1">
      <alignment horizontal="center" vertical="center"/>
    </xf>
    <xf numFmtId="0" fontId="36" fillId="0" borderId="83" xfId="2" applyFont="1" applyBorder="1" applyAlignment="1">
      <alignment horizontal="center" vertical="center"/>
    </xf>
    <xf numFmtId="0" fontId="36" fillId="0" borderId="84" xfId="2" applyFont="1" applyBorder="1" applyAlignment="1">
      <alignment horizontal="center" vertical="center"/>
    </xf>
    <xf numFmtId="0" fontId="36" fillId="0" borderId="39" xfId="2" applyFont="1" applyBorder="1" applyAlignment="1">
      <alignment horizontal="center" vertical="center"/>
    </xf>
    <xf numFmtId="0" fontId="45" fillId="0" borderId="79" xfId="2" applyFont="1" applyBorder="1" applyAlignment="1">
      <alignment horizontal="center" vertical="center"/>
    </xf>
    <xf numFmtId="0" fontId="45" fillId="0" borderId="83" xfId="2" applyFont="1" applyBorder="1" applyAlignment="1">
      <alignment horizontal="center" vertical="center"/>
    </xf>
    <xf numFmtId="0" fontId="45" fillId="0" borderId="84" xfId="2" applyFont="1" applyBorder="1" applyAlignment="1">
      <alignment horizontal="center" vertical="center"/>
    </xf>
    <xf numFmtId="0" fontId="36" fillId="0" borderId="37" xfId="2" applyFont="1" applyBorder="1" applyAlignment="1">
      <alignment horizontal="center" vertical="center"/>
    </xf>
    <xf numFmtId="0" fontId="36" fillId="0" borderId="48" xfId="2" applyFont="1" applyBorder="1" applyAlignment="1">
      <alignment horizontal="center" vertical="center"/>
    </xf>
    <xf numFmtId="0" fontId="36" fillId="0" borderId="38" xfId="2" applyFont="1" applyBorder="1" applyAlignment="1">
      <alignment horizontal="center" vertical="center"/>
    </xf>
    <xf numFmtId="0" fontId="36" fillId="2" borderId="37" xfId="2" applyFont="1" applyFill="1" applyBorder="1" applyAlignment="1">
      <alignment horizontal="center" vertical="center"/>
    </xf>
    <xf numFmtId="0" fontId="36" fillId="2" borderId="48" xfId="2" applyFont="1" applyFill="1" applyBorder="1" applyAlignment="1">
      <alignment horizontal="center" vertical="center"/>
    </xf>
    <xf numFmtId="0" fontId="36" fillId="2" borderId="38" xfId="2" applyFont="1" applyFill="1" applyBorder="1" applyAlignment="1">
      <alignment horizontal="center" vertical="center"/>
    </xf>
    <xf numFmtId="0" fontId="36" fillId="2" borderId="49" xfId="2" applyFont="1" applyFill="1" applyBorder="1" applyAlignment="1">
      <alignment horizontal="center" vertical="center"/>
    </xf>
    <xf numFmtId="0" fontId="36" fillId="2" borderId="39" xfId="2" applyFont="1" applyFill="1" applyBorder="1" applyAlignment="1">
      <alignment horizontal="center" vertical="center"/>
    </xf>
    <xf numFmtId="0" fontId="36" fillId="2" borderId="40" xfId="2" applyFont="1" applyFill="1" applyBorder="1" applyAlignment="1">
      <alignment horizontal="center" vertical="center"/>
    </xf>
    <xf numFmtId="0" fontId="46" fillId="2" borderId="37" xfId="2" applyFont="1" applyFill="1" applyBorder="1" applyAlignment="1">
      <alignment horizontal="center" vertical="center"/>
    </xf>
    <xf numFmtId="0" fontId="46" fillId="2" borderId="48" xfId="2" applyFont="1" applyFill="1" applyBorder="1" applyAlignment="1">
      <alignment horizontal="center" vertical="center"/>
    </xf>
    <xf numFmtId="0" fontId="46" fillId="2" borderId="38" xfId="2" applyFont="1" applyFill="1" applyBorder="1" applyAlignment="1">
      <alignment horizontal="center" vertical="center"/>
    </xf>
    <xf numFmtId="0" fontId="46" fillId="2" borderId="49" xfId="2" applyFont="1" applyFill="1" applyBorder="1" applyAlignment="1">
      <alignment horizontal="center" vertical="center"/>
    </xf>
    <xf numFmtId="0" fontId="46" fillId="2" borderId="39" xfId="2" applyFont="1" applyFill="1" applyBorder="1" applyAlignment="1">
      <alignment horizontal="center" vertical="center"/>
    </xf>
    <xf numFmtId="0" fontId="46" fillId="2" borderId="40" xfId="2" applyFont="1" applyFill="1" applyBorder="1" applyAlignment="1">
      <alignment horizontal="center" vertical="center"/>
    </xf>
    <xf numFmtId="0" fontId="38" fillId="2" borderId="10" xfId="39" applyFont="1" applyFill="1" applyBorder="1" applyAlignment="1">
      <alignment horizontal="center" vertical="center" wrapText="1"/>
    </xf>
    <xf numFmtId="0" fontId="38" fillId="2" borderId="7" xfId="39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37" fillId="0" borderId="4" xfId="0" applyFont="1" applyBorder="1" applyAlignment="1">
      <alignment horizontal="left" vertical="center"/>
    </xf>
    <xf numFmtId="0" fontId="37" fillId="0" borderId="5" xfId="0" applyFont="1" applyBorder="1" applyAlignment="1">
      <alignment horizontal="left" vertical="center"/>
    </xf>
    <xf numFmtId="0" fontId="37" fillId="0" borderId="6" xfId="0" applyFont="1" applyBorder="1" applyAlignment="1">
      <alignment horizontal="left" vertic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2" applyFont="1" applyAlignment="1">
      <alignment horizontal="center" vertical="center" wrapText="1"/>
    </xf>
    <xf numFmtId="0" fontId="39" fillId="0" borderId="0" xfId="0" applyFont="1" applyAlignment="1">
      <alignment horizontal="left"/>
    </xf>
  </cellXfs>
  <cellStyles count="52">
    <cellStyle name="Dziesiętny 3" xfId="1" xr:uid="{00000000-0005-0000-0000-000000000000}"/>
    <cellStyle name="Normalny" xfId="0" builtinId="0"/>
    <cellStyle name="Normalny 10" xfId="28" xr:uid="{9025BFBF-57DA-4AF5-8B42-35B45E5A18DE}"/>
    <cellStyle name="Normalny 11" xfId="30" xr:uid="{36E54C54-48B5-4193-AB48-FA067B196F72}"/>
    <cellStyle name="Normalny 12" xfId="41" xr:uid="{D270B0D0-04DD-498E-8EA2-70600EB01081}"/>
    <cellStyle name="Normalny 12 2" xfId="51" xr:uid="{A797C21D-5512-454D-B87B-9E653B6B08B1}"/>
    <cellStyle name="Normalny 13" xfId="47" xr:uid="{6E17A993-7111-4E9C-82B6-9EF59DC44385}"/>
    <cellStyle name="Normalny 14" xfId="32" xr:uid="{94560DA9-5845-408C-9AAD-966255C12EE3}"/>
    <cellStyle name="Normalny 15" xfId="36" xr:uid="{D9FE00A2-3DB4-4410-AD42-A7ADAA99A9D6}"/>
    <cellStyle name="Normalny 18 2 2 2 3 2 4 6 3 2 4 2 3 7 2 2 3 3 2 3 4" xfId="3" xr:uid="{00000000-0005-0000-0000-000003000000}"/>
    <cellStyle name="Normalny 18 2 2 2 3 2 4 6 3 2 4 2 3 7 2 2 3 3 2 3 4 10" xfId="27" xr:uid="{5A14C4AF-BF1C-4BB6-8E1D-DBC626E7D8DD}"/>
    <cellStyle name="Normalny 18 2 2 2 3 2 4 6 3 2 4 2 3 7 2 2 3 3 2 3 4 11" xfId="29" xr:uid="{FCE6C72D-841D-46EC-A24A-5FB3FE1E36FF}"/>
    <cellStyle name="Normalny 18 2 2 2 3 2 4 6 3 2 4 2 3 7 2 2 3 3 2 3 4 12" xfId="31" xr:uid="{A78C92A5-ED1E-4CE9-AEFB-9CFDA59372F8}"/>
    <cellStyle name="Normalny 18 2 2 2 3 2 4 6 3 2 4 2 3 7 2 2 3 3 2 3 4 13" xfId="42" xr:uid="{F145A81D-52D9-4CE0-8D54-0B4BCA91E49E}"/>
    <cellStyle name="Normalny 18 2 2 2 3 2 4 6 3 2 4 2 3 7 2 2 3 3 2 3 4 14" xfId="33" xr:uid="{49FDE061-97BE-483A-B013-813D6AD06426}"/>
    <cellStyle name="Normalny 18 2 2 2 3 2 4 6 3 2 4 2 3 7 2 2 3 3 2 3 4 15" xfId="37" xr:uid="{B602E90D-52C2-4032-834A-4FBF35C66987}"/>
    <cellStyle name="Normalny 18 2 2 2 3 2 4 6 3 2 4 2 3 7 2 2 3 3 2 3 4 16" xfId="48" xr:uid="{1D6BD25D-3B52-461F-A918-361EF398DFE3}"/>
    <cellStyle name="Normalny 18 2 2 2 3 2 4 6 3 2 4 2 3 7 2 2 3 3 2 3 4 2" xfId="6" xr:uid="{00000000-0005-0000-0000-000004000000}"/>
    <cellStyle name="Normalny 18 2 2 2 3 2 4 6 3 2 4 2 3 7 2 2 3 3 2 3 4 3" xfId="8" xr:uid="{978D6E1F-CE06-4DD1-8CB9-CB8C6695C291}"/>
    <cellStyle name="Normalny 18 2 2 2 3 2 4 6 3 2 4 2 3 7 2 2 3 3 2 3 4 3 2" xfId="13" xr:uid="{132A3B68-2608-48AE-9DB2-67CA3093D5C6}"/>
    <cellStyle name="Normalny 18 2 2 2 3 2 4 6 3 2 4 2 3 7 2 2 3 3 2 3 4 3 2 2" xfId="16" xr:uid="{AE442152-C52B-4B6D-9E22-0E7A9723EA1C}"/>
    <cellStyle name="Normalny 18 2 2 2 3 2 4 6 3 2 4 2 3 7 2 2 3 3 2 3 4 3 2 2 2" xfId="21" xr:uid="{0B61ACE1-7512-4FAE-AF8A-2AD8C6183459}"/>
    <cellStyle name="Normalny 18 2 2 2 3 2 4 6 3 2 4 2 3 7 2 2 3 3 2 3 4 4" xfId="10" xr:uid="{16CA1730-9806-4AA4-BDF4-C86BF6B190CD}"/>
    <cellStyle name="Normalny 18 2 2 2 3 2 4 6 3 2 4 2 3 7 2 2 3 3 2 3 4 5" xfId="12" xr:uid="{60A17872-1AE7-451B-B57D-82035E408006}"/>
    <cellStyle name="Normalny 18 2 2 2 3 2 4 6 3 2 4 2 3 7 2 2 3 3 2 3 4 6" xfId="15" xr:uid="{D52A553E-1D85-49FD-8AE0-76B9DB59338B}"/>
    <cellStyle name="Normalny 18 2 2 2 3 2 4 6 3 2 4 2 3 7 2 2 3 3 2 3 4 7" xfId="20" xr:uid="{6D1A8CB9-B655-4C6B-B012-3774782DB64A}"/>
    <cellStyle name="Normalny 18 2 2 2 3 2 4 6 3 2 4 2 3 7 2 2 3 3 2 3 4 8" xfId="23" xr:uid="{7F06D8AC-D6A2-422F-9C5C-A29E9CD6E771}"/>
    <cellStyle name="Normalny 18 2 2 2 3 2 4 6 3 2 4 2 3 7 2 2 3 3 2 3 4 9" xfId="25" xr:uid="{3B73AD13-BE1C-4357-ACD6-2C7C4BCE8179}"/>
    <cellStyle name="Normalny 2" xfId="7" xr:uid="{DDC0BFFD-64E6-47E9-8B8A-95F0AAB1BC3C}"/>
    <cellStyle name="Normalny 2 4" xfId="2" xr:uid="{00000000-0005-0000-0000-000005000000}"/>
    <cellStyle name="Normalny 3" xfId="9" xr:uid="{F912EC31-1684-4F87-A843-DA01A826BE84}"/>
    <cellStyle name="Normalny 4" xfId="11" xr:uid="{B52E65D2-82E9-430E-9444-2CBA44B49FEC}"/>
    <cellStyle name="Normalny 5" xfId="14" xr:uid="{4AF4D179-AE2C-499D-B02C-9B5DD96732A0}"/>
    <cellStyle name="Normalny 5 2 2 2 2 2 2 2 2 2 2 2 3 3 3 2 2 2 2 2 2" xfId="5" xr:uid="{00000000-0005-0000-0000-000006000000}"/>
    <cellStyle name="Normalny 5 2 2 2 2 2 2 2 2 2 2 2 3 3 3 2 2 2 2 2 2 2" xfId="18" xr:uid="{60702EA1-3E4E-42C3-9EDC-7BA51E557683}"/>
    <cellStyle name="Normalny 5 2 2 2 2 2 2 2 2 2 2 2 3 3 3 2 2 2 2 2 2 2 2" xfId="35" xr:uid="{DB952CE3-D067-45E1-9E4B-D7AC5080472D}"/>
    <cellStyle name="Normalny 5 2 2 2 2 2 2 2 2 2 2 2 3 3 3 2 2 2 2 2 2 2 3" xfId="40" xr:uid="{82BCC435-2999-4D2F-BAF8-F639E85B4F89}"/>
    <cellStyle name="Normalny 5 2 2 2 2 2 2 2 2 2 2 2 3 3 3 2 2 2 2 2 2 2 4" xfId="46" xr:uid="{D92EA8E6-B30C-4DEE-83C1-9EE79796A08A}"/>
    <cellStyle name="Normalny 5 3 2 2 2 2 2 2 2 2 2 3 3 3 2 2 2 2 2 2" xfId="4" xr:uid="{00000000-0005-0000-0000-000007000000}"/>
    <cellStyle name="Normalny 5 3 2 2 2 2 2 2 2 2 2 3 3 3 2 2 2 2 2 2 2" xfId="17" xr:uid="{3BD4DAC1-8478-4986-B36E-FE4E2C5478D0}"/>
    <cellStyle name="Normalny 5 3 2 2 2 2 2 2 2 2 2 3 3 3 2 2 2 2 2 2 2 2" xfId="34" xr:uid="{09E5A0E3-8AED-4B45-8808-E6FC80A35FE2}"/>
    <cellStyle name="Normalny 5 3 2 2 2 2 2 2 2 2 2 3 3 3 2 2 2 2 2 2 2 3" xfId="39" xr:uid="{202E146D-9B54-4833-B894-CAA9AB3706F5}"/>
    <cellStyle name="Normalny 5 3 2 2 2 2 2 2 2 2 2 3 3 3 2 2 2 2 2 2 2 4" xfId="45" xr:uid="{53EA07AA-EAA1-42C7-8194-569A310A2FC7}"/>
    <cellStyle name="Normalny 6" xfId="19" xr:uid="{8FE629F5-EC25-4A93-B48E-EE6404207561}"/>
    <cellStyle name="Normalny 6 2" xfId="43" xr:uid="{666D79E5-5664-4D65-95C9-508C906707B3}"/>
    <cellStyle name="Normalny 6 2 2" xfId="49" xr:uid="{C04F2ABD-202E-4C6F-A6D3-13C2D704996D}"/>
    <cellStyle name="Normalny 7" xfId="22" xr:uid="{1772C4BA-A3AD-462D-A515-9925D6135334}"/>
    <cellStyle name="Normalny 8" xfId="24" xr:uid="{1EA186D8-9142-4490-8DA1-267ED093E8A9}"/>
    <cellStyle name="Normalny 9" xfId="26" xr:uid="{F6F7E53B-5700-4E51-9F25-A972FDE12BD7}"/>
    <cellStyle name="Procentowy" xfId="38" builtinId="5"/>
    <cellStyle name="Walutowy 2" xfId="44" xr:uid="{60C4EB3A-FC92-4E7D-9C55-F7DCED0CA92C}"/>
    <cellStyle name="Walutowy 3" xfId="50" xr:uid="{82E7593F-EC2D-47EB-9D4B-B565871E53D0}"/>
  </cellStyles>
  <dxfs count="0"/>
  <tableStyles count="0" defaultTableStyle="TableStyleMedium2" defaultPivotStyle="PivotStyleLight16"/>
  <colors>
    <mruColors>
      <color rgb="FFFFFF99"/>
      <color rgb="FFCC99FF"/>
      <color rgb="FFCCFFFF"/>
      <color rgb="FF66FF66"/>
      <color rgb="FFCCCCFF"/>
      <color rgb="FFFF99CC"/>
      <color rgb="FFFF66CC"/>
      <color rgb="FFFF99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jzar/Desktop/WPF/2022/UCHWA&#321;Y/8%20wrzesie&#324;/raport%20bestia%2014.09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jzar/Desktop/WPF/2022/UCHWA&#321;Y/8%20wrzesie&#324;/Sejmik/raport%20bestia%2014.09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DaneZrodlowe"/>
      <sheetName val="DaneZrodloweDoWsk"/>
      <sheetName val="Instrukcja"/>
      <sheetName val="WPF_bazowy"/>
      <sheetName val="rysunki"/>
      <sheetName val="WPF_Analiza"/>
      <sheetName val="Symulacja"/>
      <sheetName val="Art. 28 Dodatek węglowy"/>
      <sheetName val="ObliczSrednie"/>
      <sheetName val="Opis zmian"/>
    </sheetNames>
    <sheetDataSet>
      <sheetData sheetId="0">
        <row r="2">
          <cell r="F2" t="str">
            <v>0BF9</v>
          </cell>
        </row>
      </sheetData>
      <sheetData sheetId="1">
        <row r="1">
          <cell r="N1">
            <v>2022</v>
          </cell>
        </row>
        <row r="2">
          <cell r="N2">
            <v>2045</v>
          </cell>
        </row>
        <row r="3">
          <cell r="N3" t="str">
            <v>0BF9</v>
          </cell>
        </row>
        <row r="4">
          <cell r="N4">
            <v>0</v>
          </cell>
        </row>
      </sheetData>
      <sheetData sheetId="2"/>
      <sheetData sheetId="3"/>
      <sheetData sheetId="4">
        <row r="3">
          <cell r="N3" t="str">
            <v>2022-08-31a</v>
          </cell>
        </row>
      </sheetData>
      <sheetData sheetId="5"/>
      <sheetData sheetId="6">
        <row r="1">
          <cell r="Q1">
            <v>2045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DaneZrodlowe"/>
      <sheetName val="DaneZrodloweDoWsk"/>
      <sheetName val="Instrukcja"/>
      <sheetName val="WPF_bazowy"/>
      <sheetName val="rysunki"/>
      <sheetName val="WPF_Analiza"/>
      <sheetName val="Symulacja"/>
      <sheetName val="Art. 28 Dodatek węglowy"/>
      <sheetName val="ObliczSrednie"/>
      <sheetName val="Opis zmian"/>
    </sheetNames>
    <sheetDataSet>
      <sheetData sheetId="0">
        <row r="2">
          <cell r="F2" t="str">
            <v>0BF9</v>
          </cell>
        </row>
      </sheetData>
      <sheetData sheetId="1">
        <row r="1">
          <cell r="N1">
            <v>2022</v>
          </cell>
        </row>
        <row r="2">
          <cell r="N2">
            <v>2045</v>
          </cell>
        </row>
        <row r="3">
          <cell r="N3" t="str">
            <v>0BF9</v>
          </cell>
        </row>
        <row r="4">
          <cell r="N4">
            <v>0</v>
          </cell>
        </row>
      </sheetData>
      <sheetData sheetId="2"/>
      <sheetData sheetId="3"/>
      <sheetData sheetId="4">
        <row r="3">
          <cell r="N3" t="str">
            <v>2022-08-31a</v>
          </cell>
        </row>
      </sheetData>
      <sheetData sheetId="5"/>
      <sheetData sheetId="6">
        <row r="1">
          <cell r="Q1">
            <v>2045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C56E4-35FD-4D79-8371-0F5FA67F2E6E}">
  <sheetPr>
    <pageSetUpPr fitToPage="1"/>
  </sheetPr>
  <dimension ref="A1:BP92"/>
  <sheetViews>
    <sheetView tabSelected="1" view="pageBreakPreview" zoomScale="55" zoomScaleNormal="60" zoomScaleSheetLayoutView="55" zoomScalePageLayoutView="60" workbookViewId="0">
      <pane xSplit="8" ySplit="4" topLeftCell="BF5" activePane="bottomRight" state="frozen"/>
      <selection activeCell="BB2" sqref="BB2:BE2"/>
      <selection pane="topRight" activeCell="BB2" sqref="BB2:BE2"/>
      <selection pane="bottomLeft" activeCell="BB2" sqref="BB2:BE2"/>
      <selection pane="bottomRight" activeCell="BQ2" sqref="BQ2"/>
    </sheetView>
  </sheetViews>
  <sheetFormatPr defaultColWidth="7.75" defaultRowHeight="23.25"/>
  <cols>
    <col min="1" max="1" width="6.375" style="365" customWidth="1"/>
    <col min="2" max="2" width="22.375" style="211" customWidth="1"/>
    <col min="3" max="3" width="85.625" style="366" customWidth="1"/>
    <col min="4" max="4" width="25" style="211" customWidth="1"/>
    <col min="5" max="5" width="15.625" style="211" customWidth="1"/>
    <col min="6" max="6" width="21.625" style="211" customWidth="1"/>
    <col min="7" max="7" width="20.5" style="211" customWidth="1"/>
    <col min="8" max="8" width="21.625" style="211" customWidth="1"/>
    <col min="9" max="16" width="15.75" style="211" hidden="1" customWidth="1"/>
    <col min="17" max="17" width="25.5" style="211" hidden="1" customWidth="1"/>
    <col min="18" max="18" width="17.75" style="211" hidden="1" customWidth="1"/>
    <col min="19" max="19" width="15.75" style="211" hidden="1" customWidth="1"/>
    <col min="20" max="20" width="16.375" style="211" hidden="1" customWidth="1"/>
    <col min="21" max="21" width="18.125" style="211" hidden="1" customWidth="1"/>
    <col min="22" max="22" width="17.375" style="211" hidden="1" customWidth="1"/>
    <col min="23" max="24" width="18.125" style="211" hidden="1" customWidth="1"/>
    <col min="25" max="25" width="17.625" style="211" hidden="1" customWidth="1"/>
    <col min="26" max="26" width="18.125" style="211" hidden="1" customWidth="1"/>
    <col min="27" max="27" width="21.25" style="211" customWidth="1"/>
    <col min="28" max="28" width="20.75" style="211" customWidth="1"/>
    <col min="29" max="29" width="18.875" style="211" customWidth="1"/>
    <col min="30" max="30" width="21.25" style="211" customWidth="1"/>
    <col min="31" max="31" width="22.375" style="211" customWidth="1"/>
    <col min="32" max="32" width="21.375" style="211" customWidth="1"/>
    <col min="33" max="33" width="20.375" style="211" customWidth="1"/>
    <col min="34" max="34" width="25.875" style="211" customWidth="1"/>
    <col min="35" max="35" width="22.5" style="211" customWidth="1"/>
    <col min="36" max="36" width="21.625" style="211" customWidth="1"/>
    <col min="37" max="37" width="23.125" style="211" customWidth="1"/>
    <col min="38" max="38" width="20.5" style="211" customWidth="1"/>
    <col min="39" max="39" width="26.125" style="211" customWidth="1"/>
    <col min="40" max="40" width="20.5" style="211" customWidth="1"/>
    <col min="41" max="41" width="21.375" style="211" customWidth="1"/>
    <col min="42" max="42" width="16.75" style="211" customWidth="1"/>
    <col min="43" max="43" width="19" style="211" customWidth="1"/>
    <col min="44" max="44" width="20.25" style="211" customWidth="1"/>
    <col min="45" max="45" width="15.375" style="211" customWidth="1"/>
    <col min="46" max="46" width="20.875" style="211" customWidth="1"/>
    <col min="47" max="47" width="20.375" style="211" customWidth="1"/>
    <col min="48" max="48" width="15.375" style="211" customWidth="1"/>
    <col min="49" max="49" width="18" style="211" customWidth="1"/>
    <col min="50" max="50" width="18.25" style="211" customWidth="1"/>
    <col min="51" max="51" width="15.375" style="211" customWidth="1"/>
    <col min="52" max="52" width="17.75" style="211" customWidth="1"/>
    <col min="53" max="53" width="17.625" style="211" customWidth="1"/>
    <col min="54" max="54" width="15.375" style="211" customWidth="1"/>
    <col min="55" max="55" width="18.5" style="211" customWidth="1"/>
    <col min="56" max="56" width="17.875" style="211" customWidth="1"/>
    <col min="57" max="57" width="15.375" style="211" customWidth="1"/>
    <col min="58" max="58" width="20" style="211" customWidth="1"/>
    <col min="59" max="59" width="20.75" style="211" customWidth="1"/>
    <col min="60" max="60" width="21.75" style="211" customWidth="1"/>
    <col min="61" max="61" width="22.25" style="211" customWidth="1"/>
    <col min="62" max="62" width="21.375" style="211" customWidth="1"/>
    <col min="63" max="63" width="21" style="211" customWidth="1"/>
    <col min="64" max="64" width="19" style="211" customWidth="1"/>
    <col min="65" max="65" width="21" style="211" customWidth="1"/>
    <col min="66" max="66" width="23.125" style="211" customWidth="1"/>
    <col min="67" max="67" width="100.375" style="339" hidden="1" customWidth="1"/>
    <col min="68" max="16384" width="7.75" style="211"/>
  </cols>
  <sheetData>
    <row r="1" spans="1:67" ht="28.5" customHeight="1">
      <c r="A1" s="539" t="s">
        <v>55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44"/>
      <c r="AB1" s="44"/>
      <c r="AC1" s="45"/>
      <c r="AD1" s="45"/>
      <c r="AE1" s="45"/>
      <c r="AF1" s="45"/>
      <c r="AG1" s="45"/>
      <c r="AH1" s="45"/>
      <c r="AI1" s="45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543" t="s">
        <v>104</v>
      </c>
      <c r="BL1" s="543"/>
      <c r="BM1" s="543"/>
      <c r="BN1" s="543"/>
      <c r="BO1" s="544"/>
    </row>
    <row r="2" spans="1:67" ht="57" customHeight="1" thickBot="1">
      <c r="A2" s="541"/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212"/>
      <c r="AB2" s="212"/>
      <c r="AC2" s="213"/>
      <c r="AD2" s="213"/>
      <c r="AE2" s="213"/>
      <c r="AF2" s="213"/>
      <c r="AG2" s="213"/>
      <c r="AH2" s="214"/>
      <c r="AI2" s="213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545"/>
      <c r="BL2" s="545"/>
      <c r="BM2" s="545"/>
      <c r="BN2" s="545"/>
      <c r="BO2" s="546"/>
    </row>
    <row r="3" spans="1:67" s="219" customFormat="1" ht="24" customHeight="1" thickBot="1">
      <c r="A3" s="216">
        <v>1</v>
      </c>
      <c r="B3" s="217">
        <v>2</v>
      </c>
      <c r="C3" s="216">
        <v>3</v>
      </c>
      <c r="D3" s="547">
        <v>4</v>
      </c>
      <c r="E3" s="548"/>
      <c r="F3" s="549">
        <v>5</v>
      </c>
      <c r="G3" s="550"/>
      <c r="H3" s="551"/>
      <c r="I3" s="547">
        <v>6</v>
      </c>
      <c r="J3" s="552"/>
      <c r="K3" s="548"/>
      <c r="L3" s="553">
        <v>6</v>
      </c>
      <c r="M3" s="554"/>
      <c r="N3" s="555"/>
      <c r="O3" s="556">
        <v>6</v>
      </c>
      <c r="P3" s="557"/>
      <c r="Q3" s="558"/>
      <c r="R3" s="556">
        <v>6</v>
      </c>
      <c r="S3" s="557"/>
      <c r="T3" s="558"/>
      <c r="U3" s="559">
        <v>6</v>
      </c>
      <c r="V3" s="560"/>
      <c r="W3" s="561"/>
      <c r="X3" s="562">
        <v>6</v>
      </c>
      <c r="Y3" s="563"/>
      <c r="Z3" s="564"/>
      <c r="AA3" s="559">
        <v>6</v>
      </c>
      <c r="AB3" s="560"/>
      <c r="AC3" s="561"/>
      <c r="AD3" s="565">
        <v>7</v>
      </c>
      <c r="AE3" s="566"/>
      <c r="AF3" s="567"/>
      <c r="AG3" s="568">
        <v>8</v>
      </c>
      <c r="AH3" s="569"/>
      <c r="AI3" s="570"/>
      <c r="AJ3" s="547">
        <v>9</v>
      </c>
      <c r="AK3" s="552"/>
      <c r="AL3" s="548"/>
      <c r="AM3" s="547">
        <v>10</v>
      </c>
      <c r="AN3" s="552"/>
      <c r="AO3" s="548"/>
      <c r="AP3" s="547">
        <v>11</v>
      </c>
      <c r="AQ3" s="552"/>
      <c r="AR3" s="548"/>
      <c r="AS3" s="547">
        <v>12</v>
      </c>
      <c r="AT3" s="552"/>
      <c r="AU3" s="548"/>
      <c r="AV3" s="547">
        <v>13</v>
      </c>
      <c r="AW3" s="552"/>
      <c r="AX3" s="548"/>
      <c r="AY3" s="547">
        <v>14</v>
      </c>
      <c r="AZ3" s="552"/>
      <c r="BA3" s="548"/>
      <c r="BB3" s="547">
        <v>15</v>
      </c>
      <c r="BC3" s="552"/>
      <c r="BD3" s="548"/>
      <c r="BE3" s="547">
        <v>16</v>
      </c>
      <c r="BF3" s="552"/>
      <c r="BG3" s="548"/>
      <c r="BH3" s="547">
        <v>17</v>
      </c>
      <c r="BI3" s="552"/>
      <c r="BJ3" s="548"/>
      <c r="BK3" s="547">
        <v>18</v>
      </c>
      <c r="BL3" s="552"/>
      <c r="BM3" s="548"/>
      <c r="BN3" s="218">
        <v>19</v>
      </c>
      <c r="BO3" s="371">
        <v>20</v>
      </c>
    </row>
    <row r="4" spans="1:67" ht="28.5" customHeight="1" thickBot="1">
      <c r="A4" s="524" t="s">
        <v>6</v>
      </c>
      <c r="B4" s="525" t="s">
        <v>7</v>
      </c>
      <c r="C4" s="527" t="s">
        <v>8</v>
      </c>
      <c r="D4" s="529" t="s">
        <v>9</v>
      </c>
      <c r="E4" s="530"/>
      <c r="F4" s="500" t="s">
        <v>10</v>
      </c>
      <c r="G4" s="501"/>
      <c r="H4" s="502"/>
      <c r="I4" s="519">
        <v>2018</v>
      </c>
      <c r="J4" s="520"/>
      <c r="K4" s="521"/>
      <c r="L4" s="500">
        <v>2019</v>
      </c>
      <c r="M4" s="501"/>
      <c r="N4" s="502"/>
      <c r="O4" s="500">
        <v>2020</v>
      </c>
      <c r="P4" s="501"/>
      <c r="Q4" s="502"/>
      <c r="R4" s="500">
        <v>2021</v>
      </c>
      <c r="S4" s="501"/>
      <c r="T4" s="502"/>
      <c r="U4" s="533">
        <v>2022</v>
      </c>
      <c r="V4" s="534"/>
      <c r="W4" s="535"/>
      <c r="X4" s="533">
        <v>2023</v>
      </c>
      <c r="Y4" s="534"/>
      <c r="Z4" s="535"/>
      <c r="AA4" s="533">
        <v>2024</v>
      </c>
      <c r="AB4" s="534"/>
      <c r="AC4" s="535"/>
      <c r="AD4" s="536">
        <v>2025</v>
      </c>
      <c r="AE4" s="537"/>
      <c r="AF4" s="538"/>
      <c r="AG4" s="536">
        <v>2026</v>
      </c>
      <c r="AH4" s="537"/>
      <c r="AI4" s="538"/>
      <c r="AJ4" s="500">
        <v>2027</v>
      </c>
      <c r="AK4" s="501"/>
      <c r="AL4" s="502"/>
      <c r="AM4" s="500">
        <v>2028</v>
      </c>
      <c r="AN4" s="501"/>
      <c r="AO4" s="502"/>
      <c r="AP4" s="500">
        <v>2029</v>
      </c>
      <c r="AQ4" s="501"/>
      <c r="AR4" s="502"/>
      <c r="AS4" s="500">
        <v>2030</v>
      </c>
      <c r="AT4" s="501"/>
      <c r="AU4" s="502"/>
      <c r="AV4" s="500">
        <v>2031</v>
      </c>
      <c r="AW4" s="501"/>
      <c r="AX4" s="502"/>
      <c r="AY4" s="500">
        <v>2032</v>
      </c>
      <c r="AZ4" s="501"/>
      <c r="BA4" s="502"/>
      <c r="BB4" s="500">
        <v>2033</v>
      </c>
      <c r="BC4" s="501"/>
      <c r="BD4" s="502"/>
      <c r="BE4" s="500">
        <v>2034</v>
      </c>
      <c r="BF4" s="501"/>
      <c r="BG4" s="502"/>
      <c r="BH4" s="519" t="s">
        <v>45</v>
      </c>
      <c r="BI4" s="520"/>
      <c r="BJ4" s="521"/>
      <c r="BK4" s="519" t="s">
        <v>46</v>
      </c>
      <c r="BL4" s="520"/>
      <c r="BM4" s="521"/>
      <c r="BN4" s="522" t="s">
        <v>11</v>
      </c>
      <c r="BO4" s="513" t="s">
        <v>47</v>
      </c>
    </row>
    <row r="5" spans="1:67" s="1" customFormat="1" ht="75" customHeight="1" thickBot="1">
      <c r="A5" s="505"/>
      <c r="B5" s="526"/>
      <c r="C5" s="528"/>
      <c r="D5" s="531"/>
      <c r="E5" s="532"/>
      <c r="F5" s="47" t="s">
        <v>12</v>
      </c>
      <c r="G5" s="48" t="s">
        <v>13</v>
      </c>
      <c r="H5" s="49" t="s">
        <v>14</v>
      </c>
      <c r="I5" s="47" t="s">
        <v>15</v>
      </c>
      <c r="J5" s="48" t="s">
        <v>16</v>
      </c>
      <c r="K5" s="49" t="s">
        <v>17</v>
      </c>
      <c r="L5" s="47" t="s">
        <v>18</v>
      </c>
      <c r="M5" s="48" t="s">
        <v>16</v>
      </c>
      <c r="N5" s="49" t="s">
        <v>17</v>
      </c>
      <c r="O5" s="47" t="s">
        <v>19</v>
      </c>
      <c r="P5" s="48" t="s">
        <v>16</v>
      </c>
      <c r="Q5" s="49" t="s">
        <v>17</v>
      </c>
      <c r="R5" s="47" t="s">
        <v>20</v>
      </c>
      <c r="S5" s="48" t="s">
        <v>16</v>
      </c>
      <c r="T5" s="49" t="s">
        <v>17</v>
      </c>
      <c r="U5" s="47" t="s">
        <v>21</v>
      </c>
      <c r="V5" s="48" t="s">
        <v>16</v>
      </c>
      <c r="W5" s="49" t="s">
        <v>17</v>
      </c>
      <c r="X5" s="47" t="s">
        <v>22</v>
      </c>
      <c r="Y5" s="48" t="s">
        <v>16</v>
      </c>
      <c r="Z5" s="49" t="s">
        <v>17</v>
      </c>
      <c r="AA5" s="47" t="s">
        <v>56</v>
      </c>
      <c r="AB5" s="48" t="s">
        <v>16</v>
      </c>
      <c r="AC5" s="50" t="s">
        <v>17</v>
      </c>
      <c r="AD5" s="47" t="s">
        <v>56</v>
      </c>
      <c r="AE5" s="51" t="s">
        <v>16</v>
      </c>
      <c r="AF5" s="50" t="s">
        <v>17</v>
      </c>
      <c r="AG5" s="47" t="s">
        <v>56</v>
      </c>
      <c r="AH5" s="51" t="s">
        <v>16</v>
      </c>
      <c r="AI5" s="50" t="s">
        <v>17</v>
      </c>
      <c r="AJ5" s="47" t="s">
        <v>56</v>
      </c>
      <c r="AK5" s="48" t="s">
        <v>16</v>
      </c>
      <c r="AL5" s="52" t="s">
        <v>17</v>
      </c>
      <c r="AM5" s="220" t="s">
        <v>56</v>
      </c>
      <c r="AN5" s="221" t="s">
        <v>16</v>
      </c>
      <c r="AO5" s="222" t="s">
        <v>17</v>
      </c>
      <c r="AP5" s="47" t="s">
        <v>56</v>
      </c>
      <c r="AQ5" s="48" t="s">
        <v>16</v>
      </c>
      <c r="AR5" s="49" t="s">
        <v>17</v>
      </c>
      <c r="AS5" s="47" t="s">
        <v>56</v>
      </c>
      <c r="AT5" s="48" t="s">
        <v>16</v>
      </c>
      <c r="AU5" s="49" t="s">
        <v>17</v>
      </c>
      <c r="AV5" s="47" t="s">
        <v>56</v>
      </c>
      <c r="AW5" s="48" t="s">
        <v>16</v>
      </c>
      <c r="AX5" s="49" t="s">
        <v>17</v>
      </c>
      <c r="AY5" s="47" t="s">
        <v>21</v>
      </c>
      <c r="AZ5" s="48" t="s">
        <v>16</v>
      </c>
      <c r="BA5" s="49" t="s">
        <v>17</v>
      </c>
      <c r="BB5" s="47" t="s">
        <v>56</v>
      </c>
      <c r="BC5" s="48" t="s">
        <v>16</v>
      </c>
      <c r="BD5" s="49" t="s">
        <v>17</v>
      </c>
      <c r="BE5" s="47" t="s">
        <v>56</v>
      </c>
      <c r="BF5" s="48" t="s">
        <v>16</v>
      </c>
      <c r="BG5" s="49" t="s">
        <v>17</v>
      </c>
      <c r="BH5" s="47" t="s">
        <v>56</v>
      </c>
      <c r="BI5" s="48" t="s">
        <v>16</v>
      </c>
      <c r="BJ5" s="49" t="s">
        <v>17</v>
      </c>
      <c r="BK5" s="47" t="s">
        <v>48</v>
      </c>
      <c r="BL5" s="48" t="s">
        <v>16</v>
      </c>
      <c r="BM5" s="49" t="s">
        <v>49</v>
      </c>
      <c r="BN5" s="523"/>
      <c r="BO5" s="514"/>
    </row>
    <row r="6" spans="1:67" s="223" customFormat="1" ht="36.75" customHeight="1" thickTop="1">
      <c r="A6" s="515">
        <v>1</v>
      </c>
      <c r="B6" s="434" t="s">
        <v>57</v>
      </c>
      <c r="C6" s="428" t="s">
        <v>58</v>
      </c>
      <c r="D6" s="209" t="s">
        <v>50</v>
      </c>
      <c r="E6" s="391" t="s">
        <v>24</v>
      </c>
      <c r="F6" s="68">
        <v>0</v>
      </c>
      <c r="G6" s="69">
        <v>51532512</v>
      </c>
      <c r="H6" s="70">
        <f>G6+F6</f>
        <v>51532512</v>
      </c>
      <c r="I6" s="68"/>
      <c r="J6" s="71"/>
      <c r="K6" s="70">
        <f>J6+I6</f>
        <v>0</v>
      </c>
      <c r="L6" s="68"/>
      <c r="M6" s="71"/>
      <c r="N6" s="70">
        <f>M6+L6</f>
        <v>0</v>
      </c>
      <c r="O6" s="68">
        <v>0</v>
      </c>
      <c r="P6" s="71">
        <v>0</v>
      </c>
      <c r="Q6" s="70">
        <f>P6+O6</f>
        <v>0</v>
      </c>
      <c r="R6" s="68"/>
      <c r="S6" s="71">
        <v>0</v>
      </c>
      <c r="T6" s="72">
        <f>S6+R6</f>
        <v>0</v>
      </c>
      <c r="U6" s="68"/>
      <c r="V6" s="71"/>
      <c r="W6" s="70"/>
      <c r="X6" s="73">
        <v>0</v>
      </c>
      <c r="Y6" s="69">
        <v>0</v>
      </c>
      <c r="Z6" s="72">
        <f>Y6+X6</f>
        <v>0</v>
      </c>
      <c r="AA6" s="68">
        <v>0</v>
      </c>
      <c r="AB6" s="71">
        <v>14389008</v>
      </c>
      <c r="AC6" s="70">
        <f>AA6+AB6</f>
        <v>14389008</v>
      </c>
      <c r="AD6" s="73">
        <v>0</v>
      </c>
      <c r="AE6" s="71">
        <v>406512</v>
      </c>
      <c r="AF6" s="72">
        <f>AD6+AE6</f>
        <v>406512</v>
      </c>
      <c r="AG6" s="68">
        <v>0</v>
      </c>
      <c r="AH6" s="71">
        <v>1925068</v>
      </c>
      <c r="AI6" s="70">
        <f>AG6+AH6</f>
        <v>1925068</v>
      </c>
      <c r="AJ6" s="73">
        <v>0</v>
      </c>
      <c r="AK6" s="71">
        <v>20630071</v>
      </c>
      <c r="AL6" s="72">
        <f>AJ6+AK6</f>
        <v>20630071</v>
      </c>
      <c r="AM6" s="118">
        <v>0</v>
      </c>
      <c r="AN6" s="119">
        <v>0</v>
      </c>
      <c r="AO6" s="83">
        <f>AM6+AN6</f>
        <v>0</v>
      </c>
      <c r="AP6" s="68">
        <v>0</v>
      </c>
      <c r="AQ6" s="71">
        <v>0</v>
      </c>
      <c r="AR6" s="70">
        <f>AP6+AQ6</f>
        <v>0</v>
      </c>
      <c r="AS6" s="73">
        <v>0</v>
      </c>
      <c r="AT6" s="71">
        <f>11667175</f>
        <v>11667175</v>
      </c>
      <c r="AU6" s="72">
        <f>AS6+AT6</f>
        <v>11667175</v>
      </c>
      <c r="AV6" s="68">
        <v>0</v>
      </c>
      <c r="AW6" s="71">
        <v>0</v>
      </c>
      <c r="AX6" s="70">
        <f>AV6+AW6</f>
        <v>0</v>
      </c>
      <c r="AY6" s="73">
        <v>0</v>
      </c>
      <c r="AZ6" s="71">
        <v>0</v>
      </c>
      <c r="BA6" s="72">
        <f>AY6+AZ6</f>
        <v>0</v>
      </c>
      <c r="BB6" s="68">
        <v>0</v>
      </c>
      <c r="BC6" s="71">
        <v>0</v>
      </c>
      <c r="BD6" s="72">
        <f>BB6+BC6</f>
        <v>0</v>
      </c>
      <c r="BE6" s="68">
        <v>0</v>
      </c>
      <c r="BF6" s="71">
        <v>2514678</v>
      </c>
      <c r="BG6" s="72">
        <f>BE6+BF6</f>
        <v>2514678</v>
      </c>
      <c r="BH6" s="76">
        <f t="shared" ref="BH6" si="0">I6+L6+O6+R6+U6+X6+AA6+AD6+AG6+AJ6+AM6</f>
        <v>0</v>
      </c>
      <c r="BI6" s="77">
        <f>J6+M6+P6+S6+V6+Y6+AB6+AE6+AH6+AK6+AN6+AQ6+AT6+AW6+AZ6+BC6+BF6</f>
        <v>51532512</v>
      </c>
      <c r="BJ6" s="70">
        <f>K6+N6+Q6+T6+W6+Z6+AC6+AF6+AI6+AL6+AO6+AR6+AU6+AX6+BA6+BD6+BG6</f>
        <v>51532512</v>
      </c>
      <c r="BK6" s="68">
        <v>0</v>
      </c>
      <c r="BL6" s="71">
        <v>0</v>
      </c>
      <c r="BM6" s="70">
        <f>BL6+BK6</f>
        <v>0</v>
      </c>
      <c r="BN6" s="372">
        <f>BM6+BJ6</f>
        <v>51532512</v>
      </c>
      <c r="BO6" s="430" t="s">
        <v>59</v>
      </c>
    </row>
    <row r="7" spans="1:67" s="224" customFormat="1" ht="36.75" customHeight="1">
      <c r="A7" s="516"/>
      <c r="B7" s="457"/>
      <c r="C7" s="439"/>
      <c r="D7" s="510" t="s">
        <v>11</v>
      </c>
      <c r="E7" s="511"/>
      <c r="F7" s="88">
        <f>F6</f>
        <v>0</v>
      </c>
      <c r="G7" s="89">
        <f t="shared" ref="G7:BN7" si="1">G6</f>
        <v>51532512</v>
      </c>
      <c r="H7" s="90">
        <f t="shared" si="1"/>
        <v>51532512</v>
      </c>
      <c r="I7" s="91">
        <f t="shared" si="1"/>
        <v>0</v>
      </c>
      <c r="J7" s="92">
        <f t="shared" si="1"/>
        <v>0</v>
      </c>
      <c r="K7" s="93">
        <f t="shared" si="1"/>
        <v>0</v>
      </c>
      <c r="L7" s="91">
        <f t="shared" si="1"/>
        <v>0</v>
      </c>
      <c r="M7" s="92">
        <f t="shared" si="1"/>
        <v>0</v>
      </c>
      <c r="N7" s="93">
        <f t="shared" si="1"/>
        <v>0</v>
      </c>
      <c r="O7" s="88">
        <f t="shared" si="1"/>
        <v>0</v>
      </c>
      <c r="P7" s="89">
        <f t="shared" si="1"/>
        <v>0</v>
      </c>
      <c r="Q7" s="90">
        <f t="shared" si="1"/>
        <v>0</v>
      </c>
      <c r="R7" s="88">
        <f t="shared" si="1"/>
        <v>0</v>
      </c>
      <c r="S7" s="89">
        <f t="shared" si="1"/>
        <v>0</v>
      </c>
      <c r="T7" s="94">
        <f t="shared" si="1"/>
        <v>0</v>
      </c>
      <c r="U7" s="88">
        <f t="shared" si="1"/>
        <v>0</v>
      </c>
      <c r="V7" s="89">
        <f t="shared" si="1"/>
        <v>0</v>
      </c>
      <c r="W7" s="90">
        <f t="shared" si="1"/>
        <v>0</v>
      </c>
      <c r="X7" s="95">
        <f t="shared" si="1"/>
        <v>0</v>
      </c>
      <c r="Y7" s="89">
        <f t="shared" si="1"/>
        <v>0</v>
      </c>
      <c r="Z7" s="94">
        <f t="shared" si="1"/>
        <v>0</v>
      </c>
      <c r="AA7" s="88">
        <f t="shared" si="1"/>
        <v>0</v>
      </c>
      <c r="AB7" s="89">
        <f t="shared" si="1"/>
        <v>14389008</v>
      </c>
      <c r="AC7" s="90">
        <f t="shared" si="1"/>
        <v>14389008</v>
      </c>
      <c r="AD7" s="95">
        <f t="shared" si="1"/>
        <v>0</v>
      </c>
      <c r="AE7" s="89">
        <f t="shared" si="1"/>
        <v>406512</v>
      </c>
      <c r="AF7" s="94">
        <f t="shared" si="1"/>
        <v>406512</v>
      </c>
      <c r="AG7" s="88">
        <f t="shared" si="1"/>
        <v>0</v>
      </c>
      <c r="AH7" s="89">
        <f t="shared" si="1"/>
        <v>1925068</v>
      </c>
      <c r="AI7" s="90">
        <f t="shared" si="1"/>
        <v>1925068</v>
      </c>
      <c r="AJ7" s="95">
        <f t="shared" si="1"/>
        <v>0</v>
      </c>
      <c r="AK7" s="89">
        <f t="shared" si="1"/>
        <v>20630071</v>
      </c>
      <c r="AL7" s="94">
        <f t="shared" si="1"/>
        <v>20630071</v>
      </c>
      <c r="AM7" s="88">
        <f t="shared" si="1"/>
        <v>0</v>
      </c>
      <c r="AN7" s="89">
        <f t="shared" si="1"/>
        <v>0</v>
      </c>
      <c r="AO7" s="90">
        <f t="shared" si="1"/>
        <v>0</v>
      </c>
      <c r="AP7" s="88">
        <f t="shared" si="1"/>
        <v>0</v>
      </c>
      <c r="AQ7" s="89">
        <f t="shared" si="1"/>
        <v>0</v>
      </c>
      <c r="AR7" s="90">
        <f t="shared" si="1"/>
        <v>0</v>
      </c>
      <c r="AS7" s="95">
        <f t="shared" si="1"/>
        <v>0</v>
      </c>
      <c r="AT7" s="89">
        <f t="shared" si="1"/>
        <v>11667175</v>
      </c>
      <c r="AU7" s="94">
        <f t="shared" si="1"/>
        <v>11667175</v>
      </c>
      <c r="AV7" s="88">
        <f t="shared" si="1"/>
        <v>0</v>
      </c>
      <c r="AW7" s="89">
        <f t="shared" si="1"/>
        <v>0</v>
      </c>
      <c r="AX7" s="90">
        <f t="shared" si="1"/>
        <v>0</v>
      </c>
      <c r="AY7" s="95">
        <f t="shared" si="1"/>
        <v>0</v>
      </c>
      <c r="AZ7" s="89">
        <f t="shared" si="1"/>
        <v>0</v>
      </c>
      <c r="BA7" s="94">
        <f t="shared" si="1"/>
        <v>0</v>
      </c>
      <c r="BB7" s="88">
        <f t="shared" si="1"/>
        <v>0</v>
      </c>
      <c r="BC7" s="89">
        <f t="shared" si="1"/>
        <v>0</v>
      </c>
      <c r="BD7" s="94">
        <f t="shared" si="1"/>
        <v>0</v>
      </c>
      <c r="BE7" s="88">
        <f t="shared" si="1"/>
        <v>0</v>
      </c>
      <c r="BF7" s="89">
        <f t="shared" si="1"/>
        <v>2514678</v>
      </c>
      <c r="BG7" s="94">
        <f t="shared" si="1"/>
        <v>2514678</v>
      </c>
      <c r="BH7" s="96">
        <f t="shared" si="1"/>
        <v>0</v>
      </c>
      <c r="BI7" s="97">
        <f t="shared" si="1"/>
        <v>51532512</v>
      </c>
      <c r="BJ7" s="98">
        <f t="shared" si="1"/>
        <v>51532512</v>
      </c>
      <c r="BK7" s="96">
        <f t="shared" si="1"/>
        <v>0</v>
      </c>
      <c r="BL7" s="97">
        <f t="shared" si="1"/>
        <v>0</v>
      </c>
      <c r="BM7" s="98">
        <f t="shared" si="1"/>
        <v>0</v>
      </c>
      <c r="BN7" s="373">
        <f t="shared" si="1"/>
        <v>51532512</v>
      </c>
      <c r="BO7" s="436"/>
    </row>
    <row r="8" spans="1:67" s="224" customFormat="1" ht="48" customHeight="1">
      <c r="A8" s="516"/>
      <c r="B8" s="457"/>
      <c r="C8" s="439"/>
      <c r="D8" s="390" t="s">
        <v>60</v>
      </c>
      <c r="E8" s="388" t="s">
        <v>24</v>
      </c>
      <c r="F8" s="78">
        <v>0</v>
      </c>
      <c r="G8" s="99">
        <v>14313684</v>
      </c>
      <c r="H8" s="100">
        <f>G8+F8</f>
        <v>14313684</v>
      </c>
      <c r="I8" s="101"/>
      <c r="J8" s="82"/>
      <c r="K8" s="102">
        <f>J8+I8</f>
        <v>0</v>
      </c>
      <c r="L8" s="101"/>
      <c r="M8" s="82"/>
      <c r="N8" s="102">
        <f>M8+L8</f>
        <v>0</v>
      </c>
      <c r="O8" s="103">
        <v>0</v>
      </c>
      <c r="P8" s="87">
        <v>0</v>
      </c>
      <c r="Q8" s="100">
        <f>P8+O8</f>
        <v>0</v>
      </c>
      <c r="R8" s="103"/>
      <c r="S8" s="87">
        <v>0</v>
      </c>
      <c r="T8" s="104">
        <f>S8+R8</f>
        <v>0</v>
      </c>
      <c r="U8" s="103"/>
      <c r="V8" s="105"/>
      <c r="W8" s="100"/>
      <c r="X8" s="106">
        <v>0</v>
      </c>
      <c r="Y8" s="105">
        <v>0</v>
      </c>
      <c r="Z8" s="85">
        <f>Y8+X8</f>
        <v>0</v>
      </c>
      <c r="AA8" s="78">
        <v>0</v>
      </c>
      <c r="AB8" s="87">
        <v>0</v>
      </c>
      <c r="AC8" s="80">
        <f>AA8+AB8</f>
        <v>0</v>
      </c>
      <c r="AD8" s="86">
        <v>0</v>
      </c>
      <c r="AE8" s="87">
        <v>0</v>
      </c>
      <c r="AF8" s="85">
        <f>AD8+AE8</f>
        <v>0</v>
      </c>
      <c r="AG8" s="78">
        <v>0</v>
      </c>
      <c r="AH8" s="87">
        <v>0</v>
      </c>
      <c r="AI8" s="80">
        <f>AG8+AH8</f>
        <v>0</v>
      </c>
      <c r="AJ8" s="86">
        <v>0</v>
      </c>
      <c r="AK8" s="107">
        <v>456726</v>
      </c>
      <c r="AL8" s="85">
        <f>AJ8+AK8</f>
        <v>456726</v>
      </c>
      <c r="AM8" s="78">
        <v>0</v>
      </c>
      <c r="AN8" s="107">
        <v>2084242</v>
      </c>
      <c r="AO8" s="80">
        <f>AM8+AN8</f>
        <v>2084242</v>
      </c>
      <c r="AP8" s="78">
        <v>0</v>
      </c>
      <c r="AQ8" s="107">
        <v>2185517</v>
      </c>
      <c r="AR8" s="80">
        <f>AP8+AQ8</f>
        <v>2185517</v>
      </c>
      <c r="AS8" s="86">
        <v>0</v>
      </c>
      <c r="AT8" s="107">
        <v>2273298</v>
      </c>
      <c r="AU8" s="85">
        <f>AS8+AT8</f>
        <v>2273298</v>
      </c>
      <c r="AV8" s="78">
        <v>0</v>
      </c>
      <c r="AW8" s="107">
        <v>2346370</v>
      </c>
      <c r="AX8" s="80">
        <f>AV8+AW8</f>
        <v>2346370</v>
      </c>
      <c r="AY8" s="86">
        <v>0</v>
      </c>
      <c r="AZ8" s="107">
        <v>2432635</v>
      </c>
      <c r="BA8" s="85">
        <f>AY8+AZ8</f>
        <v>2432635</v>
      </c>
      <c r="BB8" s="78">
        <v>0</v>
      </c>
      <c r="BC8" s="107">
        <v>2534896</v>
      </c>
      <c r="BD8" s="85">
        <f>BB8+BC8</f>
        <v>2534896</v>
      </c>
      <c r="BE8" s="78">
        <v>0</v>
      </c>
      <c r="BF8" s="87">
        <v>0</v>
      </c>
      <c r="BG8" s="85">
        <f>BE8+BF8</f>
        <v>0</v>
      </c>
      <c r="BH8" s="78">
        <f t="shared" ref="BH8:BH11" si="2">I8+L8+O8+R8+U8+X8+AA8+AD8+AG8+AJ8+AM8</f>
        <v>0</v>
      </c>
      <c r="BI8" s="107">
        <f>J8+M8+P8+S8+V8+Y8+AB8+AE8+AH8+AK8+AN8+AQ8+AT8+AW8+AZ8+BC8+BF8</f>
        <v>14313684</v>
      </c>
      <c r="BJ8" s="80">
        <f>K8+N8+Q8+T8+W8+Z8+AC8+AF8+AI8+AL8+AO8+AR8+AU8+AX8+BA8+BD8+BG8</f>
        <v>14313684</v>
      </c>
      <c r="BK8" s="78">
        <v>0</v>
      </c>
      <c r="BL8" s="108">
        <v>0</v>
      </c>
      <c r="BM8" s="80">
        <f>BL8+BK8</f>
        <v>0</v>
      </c>
      <c r="BN8" s="374">
        <f>BM8+BJ8</f>
        <v>14313684</v>
      </c>
      <c r="BO8" s="436"/>
    </row>
    <row r="9" spans="1:67" s="224" customFormat="1" ht="36.75" customHeight="1">
      <c r="A9" s="516"/>
      <c r="B9" s="457"/>
      <c r="C9" s="439"/>
      <c r="D9" s="510" t="s">
        <v>11</v>
      </c>
      <c r="E9" s="511"/>
      <c r="F9" s="88">
        <f>F8</f>
        <v>0</v>
      </c>
      <c r="G9" s="89">
        <f t="shared" ref="G9:BN9" si="3">G8</f>
        <v>14313684</v>
      </c>
      <c r="H9" s="90">
        <f t="shared" si="3"/>
        <v>14313684</v>
      </c>
      <c r="I9" s="225">
        <f t="shared" si="3"/>
        <v>0</v>
      </c>
      <c r="J9" s="226">
        <f t="shared" si="3"/>
        <v>0</v>
      </c>
      <c r="K9" s="227">
        <f t="shared" si="3"/>
        <v>0</v>
      </c>
      <c r="L9" s="225">
        <f t="shared" si="3"/>
        <v>0</v>
      </c>
      <c r="M9" s="226">
        <f t="shared" si="3"/>
        <v>0</v>
      </c>
      <c r="N9" s="227">
        <f t="shared" si="3"/>
        <v>0</v>
      </c>
      <c r="O9" s="88">
        <f t="shared" si="3"/>
        <v>0</v>
      </c>
      <c r="P9" s="89">
        <f t="shared" si="3"/>
        <v>0</v>
      </c>
      <c r="Q9" s="90">
        <f t="shared" si="3"/>
        <v>0</v>
      </c>
      <c r="R9" s="88">
        <f t="shared" si="3"/>
        <v>0</v>
      </c>
      <c r="S9" s="89">
        <f t="shared" si="3"/>
        <v>0</v>
      </c>
      <c r="T9" s="94">
        <f t="shared" si="3"/>
        <v>0</v>
      </c>
      <c r="U9" s="88">
        <f t="shared" si="3"/>
        <v>0</v>
      </c>
      <c r="V9" s="89">
        <f t="shared" si="3"/>
        <v>0</v>
      </c>
      <c r="W9" s="90">
        <f t="shared" si="3"/>
        <v>0</v>
      </c>
      <c r="X9" s="95">
        <f t="shared" si="3"/>
        <v>0</v>
      </c>
      <c r="Y9" s="89">
        <f t="shared" si="3"/>
        <v>0</v>
      </c>
      <c r="Z9" s="94">
        <f t="shared" si="3"/>
        <v>0</v>
      </c>
      <c r="AA9" s="88">
        <f t="shared" si="3"/>
        <v>0</v>
      </c>
      <c r="AB9" s="89">
        <f t="shared" si="3"/>
        <v>0</v>
      </c>
      <c r="AC9" s="90">
        <f t="shared" si="3"/>
        <v>0</v>
      </c>
      <c r="AD9" s="95">
        <f t="shared" si="3"/>
        <v>0</v>
      </c>
      <c r="AE9" s="89">
        <f t="shared" si="3"/>
        <v>0</v>
      </c>
      <c r="AF9" s="94">
        <f t="shared" si="3"/>
        <v>0</v>
      </c>
      <c r="AG9" s="88">
        <f t="shared" si="3"/>
        <v>0</v>
      </c>
      <c r="AH9" s="89">
        <f t="shared" si="3"/>
        <v>0</v>
      </c>
      <c r="AI9" s="90">
        <f t="shared" si="3"/>
        <v>0</v>
      </c>
      <c r="AJ9" s="95">
        <f t="shared" si="3"/>
        <v>0</v>
      </c>
      <c r="AK9" s="89">
        <f t="shared" si="3"/>
        <v>456726</v>
      </c>
      <c r="AL9" s="94">
        <f t="shared" si="3"/>
        <v>456726</v>
      </c>
      <c r="AM9" s="88">
        <f t="shared" si="3"/>
        <v>0</v>
      </c>
      <c r="AN9" s="89">
        <f t="shared" si="3"/>
        <v>2084242</v>
      </c>
      <c r="AO9" s="90">
        <f t="shared" si="3"/>
        <v>2084242</v>
      </c>
      <c r="AP9" s="88">
        <f t="shared" si="3"/>
        <v>0</v>
      </c>
      <c r="AQ9" s="89">
        <f t="shared" si="3"/>
        <v>2185517</v>
      </c>
      <c r="AR9" s="90">
        <f t="shared" si="3"/>
        <v>2185517</v>
      </c>
      <c r="AS9" s="95">
        <f t="shared" si="3"/>
        <v>0</v>
      </c>
      <c r="AT9" s="89">
        <f t="shared" si="3"/>
        <v>2273298</v>
      </c>
      <c r="AU9" s="94">
        <f t="shared" si="3"/>
        <v>2273298</v>
      </c>
      <c r="AV9" s="88">
        <f t="shared" si="3"/>
        <v>0</v>
      </c>
      <c r="AW9" s="89">
        <f t="shared" si="3"/>
        <v>2346370</v>
      </c>
      <c r="AX9" s="90">
        <f t="shared" si="3"/>
        <v>2346370</v>
      </c>
      <c r="AY9" s="95">
        <f t="shared" si="3"/>
        <v>0</v>
      </c>
      <c r="AZ9" s="89">
        <f t="shared" si="3"/>
        <v>2432635</v>
      </c>
      <c r="BA9" s="94">
        <f t="shared" si="3"/>
        <v>2432635</v>
      </c>
      <c r="BB9" s="88">
        <f t="shared" si="3"/>
        <v>0</v>
      </c>
      <c r="BC9" s="89">
        <f t="shared" si="3"/>
        <v>2534896</v>
      </c>
      <c r="BD9" s="94">
        <f t="shared" si="3"/>
        <v>2534896</v>
      </c>
      <c r="BE9" s="88">
        <f t="shared" si="3"/>
        <v>0</v>
      </c>
      <c r="BF9" s="89">
        <f t="shared" si="3"/>
        <v>0</v>
      </c>
      <c r="BG9" s="94">
        <f t="shared" si="3"/>
        <v>0</v>
      </c>
      <c r="BH9" s="96">
        <f t="shared" si="3"/>
        <v>0</v>
      </c>
      <c r="BI9" s="97">
        <f t="shared" si="3"/>
        <v>14313684</v>
      </c>
      <c r="BJ9" s="98">
        <f t="shared" si="3"/>
        <v>14313684</v>
      </c>
      <c r="BK9" s="96">
        <f t="shared" si="3"/>
        <v>0</v>
      </c>
      <c r="BL9" s="97">
        <f t="shared" si="3"/>
        <v>0</v>
      </c>
      <c r="BM9" s="98">
        <f t="shared" si="3"/>
        <v>0</v>
      </c>
      <c r="BN9" s="373">
        <f t="shared" si="3"/>
        <v>14313684</v>
      </c>
      <c r="BO9" s="436"/>
    </row>
    <row r="10" spans="1:67" s="223" customFormat="1" ht="36.75" customHeight="1">
      <c r="A10" s="516"/>
      <c r="B10" s="457"/>
      <c r="C10" s="439"/>
      <c r="D10" s="480" t="s">
        <v>27</v>
      </c>
      <c r="E10" s="387" t="s">
        <v>24</v>
      </c>
      <c r="F10" s="118">
        <v>0</v>
      </c>
      <c r="G10" s="120">
        <v>27529417</v>
      </c>
      <c r="H10" s="83">
        <f>G10+F10</f>
        <v>27529417</v>
      </c>
      <c r="I10" s="118"/>
      <c r="J10" s="119"/>
      <c r="K10" s="83">
        <f>J10+I10</f>
        <v>0</v>
      </c>
      <c r="L10" s="118"/>
      <c r="M10" s="119"/>
      <c r="N10" s="83">
        <f>M10+L10</f>
        <v>0</v>
      </c>
      <c r="O10" s="118">
        <v>0</v>
      </c>
      <c r="P10" s="119">
        <v>0</v>
      </c>
      <c r="Q10" s="83">
        <f>P10+O10</f>
        <v>0</v>
      </c>
      <c r="R10" s="118"/>
      <c r="S10" s="119">
        <v>0</v>
      </c>
      <c r="T10" s="228">
        <f>S10+R10</f>
        <v>0</v>
      </c>
      <c r="U10" s="118"/>
      <c r="V10" s="119"/>
      <c r="W10" s="83"/>
      <c r="X10" s="121">
        <v>0</v>
      </c>
      <c r="Y10" s="120">
        <v>0</v>
      </c>
      <c r="Z10" s="228">
        <f>Y10+X10</f>
        <v>0</v>
      </c>
      <c r="AA10" s="118">
        <v>0</v>
      </c>
      <c r="AB10" s="119">
        <v>0</v>
      </c>
      <c r="AC10" s="83">
        <f>AA10+AB10</f>
        <v>0</v>
      </c>
      <c r="AD10" s="121">
        <v>0</v>
      </c>
      <c r="AE10" s="119">
        <v>8135703</v>
      </c>
      <c r="AF10" s="228">
        <f>AD10+AE10</f>
        <v>8135703</v>
      </c>
      <c r="AG10" s="118">
        <v>0</v>
      </c>
      <c r="AH10" s="119">
        <v>5073345</v>
      </c>
      <c r="AI10" s="83">
        <f>AG10+AH10</f>
        <v>5073345</v>
      </c>
      <c r="AJ10" s="121">
        <v>0</v>
      </c>
      <c r="AK10" s="119">
        <v>3813659</v>
      </c>
      <c r="AL10" s="228">
        <f>AJ10+AK10</f>
        <v>3813659</v>
      </c>
      <c r="AM10" s="118">
        <v>0</v>
      </c>
      <c r="AN10" s="119">
        <v>3815372</v>
      </c>
      <c r="AO10" s="83">
        <f>AM10+AN10</f>
        <v>3815372</v>
      </c>
      <c r="AP10" s="118">
        <v>0</v>
      </c>
      <c r="AQ10" s="119">
        <v>3714711</v>
      </c>
      <c r="AR10" s="83">
        <f>AP10+AQ10</f>
        <v>3714711</v>
      </c>
      <c r="AS10" s="121">
        <v>0</v>
      </c>
      <c r="AT10" s="119">
        <v>2770177</v>
      </c>
      <c r="AU10" s="228">
        <f>AS10+AT10</f>
        <v>2770177</v>
      </c>
      <c r="AV10" s="118">
        <v>0</v>
      </c>
      <c r="AW10" s="119">
        <v>121488</v>
      </c>
      <c r="AX10" s="83">
        <f>AV10+AW10</f>
        <v>121488</v>
      </c>
      <c r="AY10" s="121">
        <v>0</v>
      </c>
      <c r="AZ10" s="119">
        <v>48217</v>
      </c>
      <c r="BA10" s="228">
        <f>AY10+AZ10</f>
        <v>48217</v>
      </c>
      <c r="BB10" s="118">
        <v>0</v>
      </c>
      <c r="BC10" s="119">
        <v>35793</v>
      </c>
      <c r="BD10" s="228">
        <f>BB10+BC10</f>
        <v>35793</v>
      </c>
      <c r="BE10" s="118">
        <v>0</v>
      </c>
      <c r="BF10" s="119">
        <v>952</v>
      </c>
      <c r="BG10" s="228">
        <f>BE10+BF10</f>
        <v>952</v>
      </c>
      <c r="BH10" s="81">
        <f t="shared" si="2"/>
        <v>0</v>
      </c>
      <c r="BI10" s="229">
        <f>J10+M10+P10+S10+V10+Y10+AB10+AE10+AH10+AK10+AN10+AQ10+AT10+AW10+AZ10+BC10+BF10</f>
        <v>27529417</v>
      </c>
      <c r="BJ10" s="83">
        <f>K10+N10+Q10+T10+W10+Z10+AC10+AF10+AI10+AL10+AO10+AR10+AU10+AX10+BA10+BD10+BG10</f>
        <v>27529417</v>
      </c>
      <c r="BK10" s="118">
        <v>0</v>
      </c>
      <c r="BL10" s="119">
        <v>0</v>
      </c>
      <c r="BM10" s="83">
        <f>BL10+BK10</f>
        <v>0</v>
      </c>
      <c r="BN10" s="375">
        <f>BM10+BJ10</f>
        <v>27529417</v>
      </c>
      <c r="BO10" s="436"/>
    </row>
    <row r="11" spans="1:67" s="224" customFormat="1" ht="36.75" customHeight="1">
      <c r="A11" s="516"/>
      <c r="B11" s="457"/>
      <c r="C11" s="439"/>
      <c r="D11" s="422"/>
      <c r="E11" s="388" t="s">
        <v>25</v>
      </c>
      <c r="F11" s="78">
        <v>0</v>
      </c>
      <c r="G11" s="79">
        <v>120006</v>
      </c>
      <c r="H11" s="80">
        <f>G11+F11</f>
        <v>120006</v>
      </c>
      <c r="I11" s="81"/>
      <c r="J11" s="82"/>
      <c r="K11" s="83">
        <f>J11+I11</f>
        <v>0</v>
      </c>
      <c r="L11" s="81"/>
      <c r="M11" s="84"/>
      <c r="N11" s="83">
        <f>M11+L11</f>
        <v>0</v>
      </c>
      <c r="O11" s="78">
        <v>0</v>
      </c>
      <c r="P11" s="79">
        <v>0</v>
      </c>
      <c r="Q11" s="80">
        <f>P11+O11</f>
        <v>0</v>
      </c>
      <c r="R11" s="78"/>
      <c r="S11" s="79">
        <v>0</v>
      </c>
      <c r="T11" s="85">
        <f>S11+R11</f>
        <v>0</v>
      </c>
      <c r="U11" s="78"/>
      <c r="V11" s="79"/>
      <c r="W11" s="80"/>
      <c r="X11" s="86">
        <v>0</v>
      </c>
      <c r="Y11" s="79">
        <v>0</v>
      </c>
      <c r="Z11" s="85">
        <f>Y11+X11</f>
        <v>0</v>
      </c>
      <c r="AA11" s="78">
        <v>0</v>
      </c>
      <c r="AB11" s="79">
        <v>0</v>
      </c>
      <c r="AC11" s="80">
        <f>AA11+AB11</f>
        <v>0</v>
      </c>
      <c r="AD11" s="86">
        <v>0</v>
      </c>
      <c r="AE11" s="79">
        <v>120006</v>
      </c>
      <c r="AF11" s="85">
        <f>AD11+AE11</f>
        <v>120006</v>
      </c>
      <c r="AG11" s="78">
        <v>0</v>
      </c>
      <c r="AH11" s="79">
        <v>0</v>
      </c>
      <c r="AI11" s="80">
        <f>AG11+AH11</f>
        <v>0</v>
      </c>
      <c r="AJ11" s="86">
        <v>0</v>
      </c>
      <c r="AK11" s="79">
        <v>0</v>
      </c>
      <c r="AL11" s="85">
        <f>AJ11+AK11</f>
        <v>0</v>
      </c>
      <c r="AM11" s="78">
        <v>0</v>
      </c>
      <c r="AN11" s="79">
        <v>0</v>
      </c>
      <c r="AO11" s="80">
        <f>AM11+AN11</f>
        <v>0</v>
      </c>
      <c r="AP11" s="78">
        <v>0</v>
      </c>
      <c r="AQ11" s="79">
        <v>0</v>
      </c>
      <c r="AR11" s="80">
        <f>AP11+AQ11</f>
        <v>0</v>
      </c>
      <c r="AS11" s="86">
        <v>0</v>
      </c>
      <c r="AT11" s="79">
        <v>0</v>
      </c>
      <c r="AU11" s="85">
        <f>AS11+AT11</f>
        <v>0</v>
      </c>
      <c r="AV11" s="78">
        <v>0</v>
      </c>
      <c r="AW11" s="79">
        <v>0</v>
      </c>
      <c r="AX11" s="80">
        <f>AV11+AW11</f>
        <v>0</v>
      </c>
      <c r="AY11" s="86">
        <v>0</v>
      </c>
      <c r="AZ11" s="79">
        <v>0</v>
      </c>
      <c r="BA11" s="85">
        <f>AY11+AZ11</f>
        <v>0</v>
      </c>
      <c r="BB11" s="78">
        <v>0</v>
      </c>
      <c r="BC11" s="79">
        <v>0</v>
      </c>
      <c r="BD11" s="85">
        <f>BB11+BC11</f>
        <v>0</v>
      </c>
      <c r="BE11" s="78">
        <v>0</v>
      </c>
      <c r="BF11" s="79">
        <v>0</v>
      </c>
      <c r="BG11" s="85">
        <f>BE11+BF11</f>
        <v>0</v>
      </c>
      <c r="BH11" s="78">
        <f t="shared" si="2"/>
        <v>0</v>
      </c>
      <c r="BI11" s="79">
        <f>J11+M11+P11+S11+V11+Y11+AB11+AE11+AH11+AK11+AN11+AQ11+AT11+AW11+AZ11+BC11+BF11</f>
        <v>120006</v>
      </c>
      <c r="BJ11" s="80">
        <f>K11+N11+Q11+T11+W11+Z11+AC11+AF11+AI11+AL11+AO11+AR11+AU11+AX11+BA11+BD11+BG11</f>
        <v>120006</v>
      </c>
      <c r="BK11" s="78">
        <v>0</v>
      </c>
      <c r="BL11" s="87">
        <v>0</v>
      </c>
      <c r="BM11" s="80">
        <f>BL11+BK11</f>
        <v>0</v>
      </c>
      <c r="BN11" s="374">
        <f>BM11+BJ11</f>
        <v>120006</v>
      </c>
      <c r="BO11" s="436"/>
    </row>
    <row r="12" spans="1:67" s="224" customFormat="1" ht="36.75" customHeight="1">
      <c r="A12" s="516"/>
      <c r="B12" s="457"/>
      <c r="C12" s="439"/>
      <c r="D12" s="510" t="s">
        <v>11</v>
      </c>
      <c r="E12" s="511"/>
      <c r="F12" s="88">
        <f>F11+F10</f>
        <v>0</v>
      </c>
      <c r="G12" s="89">
        <f t="shared" ref="G12:BN12" si="4">G11+G10</f>
        <v>27649423</v>
      </c>
      <c r="H12" s="90">
        <f t="shared" si="4"/>
        <v>27649423</v>
      </c>
      <c r="I12" s="91">
        <f t="shared" si="4"/>
        <v>0</v>
      </c>
      <c r="J12" s="92">
        <f t="shared" si="4"/>
        <v>0</v>
      </c>
      <c r="K12" s="93">
        <f t="shared" si="4"/>
        <v>0</v>
      </c>
      <c r="L12" s="91">
        <f t="shared" si="4"/>
        <v>0</v>
      </c>
      <c r="M12" s="92">
        <f t="shared" si="4"/>
        <v>0</v>
      </c>
      <c r="N12" s="93">
        <f t="shared" si="4"/>
        <v>0</v>
      </c>
      <c r="O12" s="88">
        <f t="shared" si="4"/>
        <v>0</v>
      </c>
      <c r="P12" s="89">
        <f t="shared" si="4"/>
        <v>0</v>
      </c>
      <c r="Q12" s="90">
        <f t="shared" si="4"/>
        <v>0</v>
      </c>
      <c r="R12" s="88">
        <f t="shared" si="4"/>
        <v>0</v>
      </c>
      <c r="S12" s="89">
        <f t="shared" si="4"/>
        <v>0</v>
      </c>
      <c r="T12" s="94">
        <f t="shared" si="4"/>
        <v>0</v>
      </c>
      <c r="U12" s="88">
        <f t="shared" si="4"/>
        <v>0</v>
      </c>
      <c r="V12" s="89">
        <f t="shared" si="4"/>
        <v>0</v>
      </c>
      <c r="W12" s="90">
        <f t="shared" si="4"/>
        <v>0</v>
      </c>
      <c r="X12" s="95">
        <f t="shared" si="4"/>
        <v>0</v>
      </c>
      <c r="Y12" s="89">
        <f t="shared" si="4"/>
        <v>0</v>
      </c>
      <c r="Z12" s="94">
        <f t="shared" si="4"/>
        <v>0</v>
      </c>
      <c r="AA12" s="88">
        <f t="shared" si="4"/>
        <v>0</v>
      </c>
      <c r="AB12" s="89">
        <f t="shared" si="4"/>
        <v>0</v>
      </c>
      <c r="AC12" s="90">
        <f t="shared" si="4"/>
        <v>0</v>
      </c>
      <c r="AD12" s="95">
        <f t="shared" si="4"/>
        <v>0</v>
      </c>
      <c r="AE12" s="89">
        <f t="shared" si="4"/>
        <v>8255709</v>
      </c>
      <c r="AF12" s="94">
        <f t="shared" si="4"/>
        <v>8255709</v>
      </c>
      <c r="AG12" s="88">
        <f t="shared" si="4"/>
        <v>0</v>
      </c>
      <c r="AH12" s="89">
        <f t="shared" si="4"/>
        <v>5073345</v>
      </c>
      <c r="AI12" s="90">
        <f t="shared" si="4"/>
        <v>5073345</v>
      </c>
      <c r="AJ12" s="95">
        <f t="shared" si="4"/>
        <v>0</v>
      </c>
      <c r="AK12" s="89">
        <f t="shared" si="4"/>
        <v>3813659</v>
      </c>
      <c r="AL12" s="94">
        <f t="shared" si="4"/>
        <v>3813659</v>
      </c>
      <c r="AM12" s="88">
        <f t="shared" si="4"/>
        <v>0</v>
      </c>
      <c r="AN12" s="89">
        <f>AN11+AN10</f>
        <v>3815372</v>
      </c>
      <c r="AO12" s="90">
        <f t="shared" si="4"/>
        <v>3815372</v>
      </c>
      <c r="AP12" s="88">
        <f t="shared" si="4"/>
        <v>0</v>
      </c>
      <c r="AQ12" s="89">
        <f t="shared" si="4"/>
        <v>3714711</v>
      </c>
      <c r="AR12" s="90">
        <f t="shared" si="4"/>
        <v>3714711</v>
      </c>
      <c r="AS12" s="95">
        <f t="shared" si="4"/>
        <v>0</v>
      </c>
      <c r="AT12" s="89">
        <f t="shared" si="4"/>
        <v>2770177</v>
      </c>
      <c r="AU12" s="94">
        <f t="shared" si="4"/>
        <v>2770177</v>
      </c>
      <c r="AV12" s="88">
        <f t="shared" si="4"/>
        <v>0</v>
      </c>
      <c r="AW12" s="89">
        <f t="shared" si="4"/>
        <v>121488</v>
      </c>
      <c r="AX12" s="90">
        <f t="shared" si="4"/>
        <v>121488</v>
      </c>
      <c r="AY12" s="95">
        <f t="shared" si="4"/>
        <v>0</v>
      </c>
      <c r="AZ12" s="89">
        <f t="shared" si="4"/>
        <v>48217</v>
      </c>
      <c r="BA12" s="94">
        <f t="shared" si="4"/>
        <v>48217</v>
      </c>
      <c r="BB12" s="88">
        <f t="shared" si="4"/>
        <v>0</v>
      </c>
      <c r="BC12" s="89">
        <f t="shared" si="4"/>
        <v>35793</v>
      </c>
      <c r="BD12" s="94">
        <f t="shared" si="4"/>
        <v>35793</v>
      </c>
      <c r="BE12" s="88">
        <f t="shared" si="4"/>
        <v>0</v>
      </c>
      <c r="BF12" s="89">
        <f t="shared" si="4"/>
        <v>952</v>
      </c>
      <c r="BG12" s="94">
        <f t="shared" si="4"/>
        <v>952</v>
      </c>
      <c r="BH12" s="96">
        <f t="shared" si="4"/>
        <v>0</v>
      </c>
      <c r="BI12" s="97">
        <f t="shared" si="4"/>
        <v>27649423</v>
      </c>
      <c r="BJ12" s="98">
        <f t="shared" si="4"/>
        <v>27649423</v>
      </c>
      <c r="BK12" s="96">
        <f t="shared" si="4"/>
        <v>0</v>
      </c>
      <c r="BL12" s="97">
        <f t="shared" si="4"/>
        <v>0</v>
      </c>
      <c r="BM12" s="98">
        <f t="shared" si="4"/>
        <v>0</v>
      </c>
      <c r="BN12" s="373">
        <f t="shared" si="4"/>
        <v>27649423</v>
      </c>
      <c r="BO12" s="436"/>
    </row>
    <row r="13" spans="1:67" s="249" customFormat="1" ht="36.75" customHeight="1">
      <c r="A13" s="516"/>
      <c r="B13" s="457"/>
      <c r="C13" s="439"/>
      <c r="D13" s="512" t="s">
        <v>61</v>
      </c>
      <c r="E13" s="230" t="s">
        <v>24</v>
      </c>
      <c r="F13" s="231">
        <v>0</v>
      </c>
      <c r="G13" s="232">
        <v>10460845</v>
      </c>
      <c r="H13" s="233">
        <f>G13+F13</f>
        <v>10460845</v>
      </c>
      <c r="I13" s="234"/>
      <c r="J13" s="235"/>
      <c r="K13" s="236">
        <f>J13+I13</f>
        <v>0</v>
      </c>
      <c r="L13" s="234"/>
      <c r="M13" s="235"/>
      <c r="N13" s="236">
        <f>M13+L13</f>
        <v>0</v>
      </c>
      <c r="O13" s="237">
        <v>0</v>
      </c>
      <c r="P13" s="238">
        <v>0</v>
      </c>
      <c r="Q13" s="233">
        <f>P13+O13</f>
        <v>0</v>
      </c>
      <c r="R13" s="237"/>
      <c r="S13" s="238">
        <v>0</v>
      </c>
      <c r="T13" s="239">
        <f>S13+R13</f>
        <v>0</v>
      </c>
      <c r="U13" s="237"/>
      <c r="V13" s="240"/>
      <c r="W13" s="233"/>
      <c r="X13" s="241">
        <v>0</v>
      </c>
      <c r="Y13" s="240">
        <v>0</v>
      </c>
      <c r="Z13" s="242">
        <f>Y13+X13</f>
        <v>0</v>
      </c>
      <c r="AA13" s="243">
        <v>0</v>
      </c>
      <c r="AB13" s="244">
        <v>2177286</v>
      </c>
      <c r="AC13" s="245">
        <f>AA13+AB13</f>
        <v>2177286</v>
      </c>
      <c r="AD13" s="246">
        <v>0</v>
      </c>
      <c r="AE13" s="244">
        <v>3262214</v>
      </c>
      <c r="AF13" s="242">
        <f>AD13+AE13</f>
        <v>3262214</v>
      </c>
      <c r="AG13" s="243">
        <v>0</v>
      </c>
      <c r="AH13" s="244">
        <v>969910</v>
      </c>
      <c r="AI13" s="245">
        <f>AG13+AH13</f>
        <v>969910</v>
      </c>
      <c r="AJ13" s="246">
        <v>0</v>
      </c>
      <c r="AK13" s="244">
        <v>965664</v>
      </c>
      <c r="AL13" s="242">
        <f>AJ13+AK13</f>
        <v>965664</v>
      </c>
      <c r="AM13" s="243">
        <v>0</v>
      </c>
      <c r="AN13" s="244">
        <v>103991</v>
      </c>
      <c r="AO13" s="245">
        <f>AM13+AN13</f>
        <v>103991</v>
      </c>
      <c r="AP13" s="243">
        <v>0</v>
      </c>
      <c r="AQ13" s="244">
        <v>905558</v>
      </c>
      <c r="AR13" s="245">
        <f>AP13+AQ13</f>
        <v>905558</v>
      </c>
      <c r="AS13" s="246">
        <v>0</v>
      </c>
      <c r="AT13" s="244">
        <v>938359</v>
      </c>
      <c r="AU13" s="242">
        <f>AS13+AT13</f>
        <v>938359</v>
      </c>
      <c r="AV13" s="243">
        <v>0</v>
      </c>
      <c r="AW13" s="244">
        <v>138211</v>
      </c>
      <c r="AX13" s="245">
        <f>AV13+AW13</f>
        <v>138211</v>
      </c>
      <c r="AY13" s="246">
        <v>0</v>
      </c>
      <c r="AZ13" s="244">
        <v>85689</v>
      </c>
      <c r="BA13" s="242">
        <f>AY13+AZ13</f>
        <v>85689</v>
      </c>
      <c r="BB13" s="243">
        <v>0</v>
      </c>
      <c r="BC13" s="244">
        <v>913963</v>
      </c>
      <c r="BD13" s="242">
        <f>BB13+BC13</f>
        <v>913963</v>
      </c>
      <c r="BE13" s="243">
        <v>0</v>
      </c>
      <c r="BF13" s="247">
        <v>0</v>
      </c>
      <c r="BG13" s="242">
        <f>BE13+BF13</f>
        <v>0</v>
      </c>
      <c r="BH13" s="243">
        <f t="shared" ref="BH13:BH14" si="5">I13+L13+O13+R13+U13+X13+AA13+AD13+AG13+AJ13+AM13</f>
        <v>0</v>
      </c>
      <c r="BI13" s="244">
        <f>J13+M13+P13+S13+V13+Y13+AB13+AE13+AH13+AK13+AN13+AQ13+AT13+AW13+AZ13+BC13+BF13</f>
        <v>10460845</v>
      </c>
      <c r="BJ13" s="245">
        <f>K13+N13+Q13+T13+W13+Z13+AC13+AF13+AI13+AL13+AO13+AR13+AU13+AX13+BA13+BD13+BG13</f>
        <v>10460845</v>
      </c>
      <c r="BK13" s="243">
        <v>0</v>
      </c>
      <c r="BL13" s="248">
        <v>0</v>
      </c>
      <c r="BM13" s="245">
        <f>BL13+BK13</f>
        <v>0</v>
      </c>
      <c r="BN13" s="376">
        <f>BM13+BJ13</f>
        <v>10460845</v>
      </c>
      <c r="BO13" s="436"/>
    </row>
    <row r="14" spans="1:67" s="224" customFormat="1" ht="36.75" customHeight="1">
      <c r="A14" s="516"/>
      <c r="B14" s="457"/>
      <c r="C14" s="439"/>
      <c r="D14" s="422"/>
      <c r="E14" s="388" t="s">
        <v>25</v>
      </c>
      <c r="F14" s="250">
        <v>0</v>
      </c>
      <c r="G14" s="107">
        <v>300013</v>
      </c>
      <c r="H14" s="100">
        <f>G14+F14</f>
        <v>300013</v>
      </c>
      <c r="I14" s="109"/>
      <c r="J14" s="110"/>
      <c r="K14" s="111"/>
      <c r="L14" s="109"/>
      <c r="M14" s="110"/>
      <c r="N14" s="111"/>
      <c r="O14" s="103">
        <v>0</v>
      </c>
      <c r="P14" s="87">
        <v>0</v>
      </c>
      <c r="Q14" s="100">
        <f>P14+O14</f>
        <v>0</v>
      </c>
      <c r="R14" s="103"/>
      <c r="S14" s="87">
        <v>0</v>
      </c>
      <c r="T14" s="104">
        <f>S14+R14</f>
        <v>0</v>
      </c>
      <c r="U14" s="103"/>
      <c r="V14" s="87"/>
      <c r="W14" s="100"/>
      <c r="X14" s="106">
        <v>0</v>
      </c>
      <c r="Y14" s="87">
        <v>0</v>
      </c>
      <c r="Z14" s="85">
        <f>Y14+X14</f>
        <v>0</v>
      </c>
      <c r="AA14" s="78">
        <v>0</v>
      </c>
      <c r="AB14" s="87">
        <v>0</v>
      </c>
      <c r="AC14" s="80">
        <f>AA14+AB14</f>
        <v>0</v>
      </c>
      <c r="AD14" s="86">
        <v>0</v>
      </c>
      <c r="AE14" s="107">
        <v>300013</v>
      </c>
      <c r="AF14" s="85">
        <f>AD14+AE14</f>
        <v>300013</v>
      </c>
      <c r="AG14" s="78">
        <v>0</v>
      </c>
      <c r="AH14" s="87">
        <v>0</v>
      </c>
      <c r="AI14" s="80">
        <f>AG14+AH14</f>
        <v>0</v>
      </c>
      <c r="AJ14" s="86">
        <v>0</v>
      </c>
      <c r="AK14" s="87">
        <v>0</v>
      </c>
      <c r="AL14" s="85">
        <f>AJ14+AK14</f>
        <v>0</v>
      </c>
      <c r="AM14" s="78">
        <v>0</v>
      </c>
      <c r="AN14" s="87">
        <v>0</v>
      </c>
      <c r="AO14" s="80">
        <v>0</v>
      </c>
      <c r="AP14" s="78">
        <v>0</v>
      </c>
      <c r="AQ14" s="87">
        <v>0</v>
      </c>
      <c r="AR14" s="80">
        <v>0</v>
      </c>
      <c r="AS14" s="86">
        <v>0</v>
      </c>
      <c r="AT14" s="87">
        <v>0</v>
      </c>
      <c r="AU14" s="85">
        <v>0</v>
      </c>
      <c r="AV14" s="78">
        <v>0</v>
      </c>
      <c r="AW14" s="87">
        <v>0</v>
      </c>
      <c r="AX14" s="80">
        <v>0</v>
      </c>
      <c r="AY14" s="86">
        <v>0</v>
      </c>
      <c r="AZ14" s="87">
        <v>0</v>
      </c>
      <c r="BA14" s="85">
        <v>0</v>
      </c>
      <c r="BB14" s="78">
        <v>0</v>
      </c>
      <c r="BC14" s="87">
        <v>0</v>
      </c>
      <c r="BD14" s="85">
        <v>0</v>
      </c>
      <c r="BE14" s="78">
        <v>0</v>
      </c>
      <c r="BF14" s="87">
        <v>0</v>
      </c>
      <c r="BG14" s="85">
        <v>0</v>
      </c>
      <c r="BH14" s="78">
        <f t="shared" si="5"/>
        <v>0</v>
      </c>
      <c r="BI14" s="107">
        <f>J14+M14+P14+S14+V14+Y14+AB14+AE14+AH14+AK14+AN14+AQ14+AT14+AW14+AZ14+BC14+BF14</f>
        <v>300013</v>
      </c>
      <c r="BJ14" s="80">
        <f>K14+N14+Q14+T14+W14+Z14+AC14+AF14+AI14+AL14+AO14+AR14+AU14+AX14+BA14+BD14+BG14</f>
        <v>300013</v>
      </c>
      <c r="BK14" s="78">
        <v>0</v>
      </c>
      <c r="BL14" s="87">
        <v>0</v>
      </c>
      <c r="BM14" s="80">
        <f>BL14+BK14</f>
        <v>0</v>
      </c>
      <c r="BN14" s="374">
        <f>BM14+BJ14</f>
        <v>300013</v>
      </c>
      <c r="BO14" s="436"/>
    </row>
    <row r="15" spans="1:67" s="224" customFormat="1" ht="36.75" customHeight="1">
      <c r="A15" s="516"/>
      <c r="B15" s="457"/>
      <c r="C15" s="439"/>
      <c r="D15" s="510" t="s">
        <v>11</v>
      </c>
      <c r="E15" s="511"/>
      <c r="F15" s="251">
        <f>F14+F13</f>
        <v>0</v>
      </c>
      <c r="G15" s="89">
        <f t="shared" ref="G15:T15" si="6">G14+G13</f>
        <v>10760858</v>
      </c>
      <c r="H15" s="90">
        <f t="shared" si="6"/>
        <v>10760858</v>
      </c>
      <c r="I15" s="91">
        <f t="shared" si="6"/>
        <v>0</v>
      </c>
      <c r="J15" s="92">
        <f t="shared" si="6"/>
        <v>0</v>
      </c>
      <c r="K15" s="93">
        <f t="shared" si="6"/>
        <v>0</v>
      </c>
      <c r="L15" s="91">
        <f t="shared" si="6"/>
        <v>0</v>
      </c>
      <c r="M15" s="92">
        <f t="shared" si="6"/>
        <v>0</v>
      </c>
      <c r="N15" s="93">
        <f t="shared" si="6"/>
        <v>0</v>
      </c>
      <c r="O15" s="88">
        <f t="shared" si="6"/>
        <v>0</v>
      </c>
      <c r="P15" s="89">
        <f t="shared" si="6"/>
        <v>0</v>
      </c>
      <c r="Q15" s="90">
        <f t="shared" si="6"/>
        <v>0</v>
      </c>
      <c r="R15" s="88">
        <f t="shared" si="6"/>
        <v>0</v>
      </c>
      <c r="S15" s="89">
        <f t="shared" si="6"/>
        <v>0</v>
      </c>
      <c r="T15" s="94">
        <f t="shared" si="6"/>
        <v>0</v>
      </c>
      <c r="U15" s="88"/>
      <c r="V15" s="89"/>
      <c r="W15" s="90"/>
      <c r="X15" s="95">
        <f t="shared" ref="X15:BN15" si="7">X14+X13</f>
        <v>0</v>
      </c>
      <c r="Y15" s="89">
        <f t="shared" si="7"/>
        <v>0</v>
      </c>
      <c r="Z15" s="94">
        <f t="shared" si="7"/>
        <v>0</v>
      </c>
      <c r="AA15" s="88">
        <f t="shared" si="7"/>
        <v>0</v>
      </c>
      <c r="AB15" s="89">
        <f t="shared" si="7"/>
        <v>2177286</v>
      </c>
      <c r="AC15" s="90">
        <f t="shared" si="7"/>
        <v>2177286</v>
      </c>
      <c r="AD15" s="95">
        <f t="shared" si="7"/>
        <v>0</v>
      </c>
      <c r="AE15" s="89">
        <f t="shared" si="7"/>
        <v>3562227</v>
      </c>
      <c r="AF15" s="94">
        <f t="shared" si="7"/>
        <v>3562227</v>
      </c>
      <c r="AG15" s="88">
        <f t="shared" si="7"/>
        <v>0</v>
      </c>
      <c r="AH15" s="89">
        <f t="shared" si="7"/>
        <v>969910</v>
      </c>
      <c r="AI15" s="90">
        <f t="shared" si="7"/>
        <v>969910</v>
      </c>
      <c r="AJ15" s="95">
        <f t="shared" si="7"/>
        <v>0</v>
      </c>
      <c r="AK15" s="89">
        <f t="shared" si="7"/>
        <v>965664</v>
      </c>
      <c r="AL15" s="94">
        <f t="shared" si="7"/>
        <v>965664</v>
      </c>
      <c r="AM15" s="88">
        <f t="shared" si="7"/>
        <v>0</v>
      </c>
      <c r="AN15" s="89">
        <f t="shared" si="7"/>
        <v>103991</v>
      </c>
      <c r="AO15" s="90">
        <f t="shared" si="7"/>
        <v>103991</v>
      </c>
      <c r="AP15" s="88">
        <f t="shared" si="7"/>
        <v>0</v>
      </c>
      <c r="AQ15" s="89">
        <f t="shared" si="7"/>
        <v>905558</v>
      </c>
      <c r="AR15" s="90">
        <f t="shared" si="7"/>
        <v>905558</v>
      </c>
      <c r="AS15" s="95">
        <f t="shared" si="7"/>
        <v>0</v>
      </c>
      <c r="AT15" s="89">
        <f t="shared" si="7"/>
        <v>938359</v>
      </c>
      <c r="AU15" s="94">
        <f t="shared" si="7"/>
        <v>938359</v>
      </c>
      <c r="AV15" s="88">
        <f t="shared" si="7"/>
        <v>0</v>
      </c>
      <c r="AW15" s="89">
        <f t="shared" si="7"/>
        <v>138211</v>
      </c>
      <c r="AX15" s="90">
        <f t="shared" si="7"/>
        <v>138211</v>
      </c>
      <c r="AY15" s="95">
        <f t="shared" si="7"/>
        <v>0</v>
      </c>
      <c r="AZ15" s="89">
        <f t="shared" si="7"/>
        <v>85689</v>
      </c>
      <c r="BA15" s="94">
        <f t="shared" si="7"/>
        <v>85689</v>
      </c>
      <c r="BB15" s="88">
        <f t="shared" si="7"/>
        <v>0</v>
      </c>
      <c r="BC15" s="89">
        <f t="shared" si="7"/>
        <v>913963</v>
      </c>
      <c r="BD15" s="94">
        <f t="shared" si="7"/>
        <v>913963</v>
      </c>
      <c r="BE15" s="88">
        <f t="shared" si="7"/>
        <v>0</v>
      </c>
      <c r="BF15" s="89">
        <f t="shared" si="7"/>
        <v>0</v>
      </c>
      <c r="BG15" s="94">
        <f t="shared" si="7"/>
        <v>0</v>
      </c>
      <c r="BH15" s="96">
        <f t="shared" si="7"/>
        <v>0</v>
      </c>
      <c r="BI15" s="97">
        <f t="shared" si="7"/>
        <v>10760858</v>
      </c>
      <c r="BJ15" s="98">
        <f t="shared" si="7"/>
        <v>10760858</v>
      </c>
      <c r="BK15" s="96">
        <f t="shared" si="7"/>
        <v>0</v>
      </c>
      <c r="BL15" s="97">
        <f t="shared" si="7"/>
        <v>0</v>
      </c>
      <c r="BM15" s="98">
        <f t="shared" si="7"/>
        <v>0</v>
      </c>
      <c r="BN15" s="373">
        <f t="shared" si="7"/>
        <v>10760858</v>
      </c>
      <c r="BO15" s="436"/>
    </row>
    <row r="16" spans="1:67" s="249" customFormat="1" ht="36.75" customHeight="1">
      <c r="A16" s="516"/>
      <c r="B16" s="457"/>
      <c r="C16" s="439"/>
      <c r="D16" s="252" t="s">
        <v>26</v>
      </c>
      <c r="E16" s="253" t="s">
        <v>24</v>
      </c>
      <c r="F16" s="231">
        <v>0</v>
      </c>
      <c r="G16" s="232">
        <v>1499674</v>
      </c>
      <c r="H16" s="233">
        <f>G16+F16</f>
        <v>1499674</v>
      </c>
      <c r="I16" s="234"/>
      <c r="J16" s="235"/>
      <c r="K16" s="236">
        <f>J16+I16</f>
        <v>0</v>
      </c>
      <c r="L16" s="234"/>
      <c r="M16" s="235"/>
      <c r="N16" s="236">
        <f>M16+L16</f>
        <v>0</v>
      </c>
      <c r="O16" s="237">
        <v>0</v>
      </c>
      <c r="P16" s="238">
        <v>0</v>
      </c>
      <c r="Q16" s="233">
        <f>P16+O16</f>
        <v>0</v>
      </c>
      <c r="R16" s="237"/>
      <c r="S16" s="238">
        <v>0</v>
      </c>
      <c r="T16" s="239">
        <f>S16+R16</f>
        <v>0</v>
      </c>
      <c r="U16" s="237"/>
      <c r="V16" s="240"/>
      <c r="W16" s="233"/>
      <c r="X16" s="241">
        <v>0</v>
      </c>
      <c r="Y16" s="240">
        <v>0</v>
      </c>
      <c r="Z16" s="242">
        <f>Y16+X16</f>
        <v>0</v>
      </c>
      <c r="AA16" s="243">
        <v>0</v>
      </c>
      <c r="AB16" s="238">
        <v>0</v>
      </c>
      <c r="AC16" s="245">
        <f>AA16+AB16</f>
        <v>0</v>
      </c>
      <c r="AD16" s="246">
        <v>0</v>
      </c>
      <c r="AE16" s="244">
        <v>324022</v>
      </c>
      <c r="AF16" s="242">
        <f>AD16+AE16</f>
        <v>324022</v>
      </c>
      <c r="AG16" s="243">
        <v>0</v>
      </c>
      <c r="AH16" s="244">
        <v>148920</v>
      </c>
      <c r="AI16" s="245">
        <f>AG16+AH16</f>
        <v>148920</v>
      </c>
      <c r="AJ16" s="246">
        <v>0</v>
      </c>
      <c r="AK16" s="244">
        <v>155130</v>
      </c>
      <c r="AL16" s="242">
        <f>AJ16+AK16</f>
        <v>155130</v>
      </c>
      <c r="AM16" s="243">
        <v>0</v>
      </c>
      <c r="AN16" s="244">
        <v>112570</v>
      </c>
      <c r="AO16" s="245">
        <f>AM16+AN16</f>
        <v>112570</v>
      </c>
      <c r="AP16" s="243">
        <v>0</v>
      </c>
      <c r="AQ16" s="244">
        <v>159022</v>
      </c>
      <c r="AR16" s="245">
        <f>AP16+AQ16</f>
        <v>159022</v>
      </c>
      <c r="AS16" s="246">
        <v>0</v>
      </c>
      <c r="AT16" s="244">
        <v>165220</v>
      </c>
      <c r="AU16" s="242">
        <f>AS16+AT16</f>
        <v>165220</v>
      </c>
      <c r="AV16" s="243">
        <v>0</v>
      </c>
      <c r="AW16" s="244">
        <v>127815</v>
      </c>
      <c r="AX16" s="245">
        <f>AV16+AW16</f>
        <v>127815</v>
      </c>
      <c r="AY16" s="246">
        <v>0</v>
      </c>
      <c r="AZ16" s="244">
        <v>129552</v>
      </c>
      <c r="BA16" s="242">
        <f>AY16+AZ16</f>
        <v>129552</v>
      </c>
      <c r="BB16" s="243">
        <v>0</v>
      </c>
      <c r="BC16" s="244">
        <v>177423</v>
      </c>
      <c r="BD16" s="242">
        <f>BB16+BC16</f>
        <v>177423</v>
      </c>
      <c r="BE16" s="243">
        <v>0</v>
      </c>
      <c r="BF16" s="247">
        <v>0</v>
      </c>
      <c r="BG16" s="242">
        <f>BE16+BF16</f>
        <v>0</v>
      </c>
      <c r="BH16" s="243">
        <f t="shared" ref="BH16" si="8">I16+L16+O16+R16+U16+X16+AA16+AD16+AG16+AJ16+AM16</f>
        <v>0</v>
      </c>
      <c r="BI16" s="244">
        <f>J16+M16+P16+S16+V16+Y16+AB16+AE16+AH16+AK16+AN16+AQ16+AT16+AW16+AZ16+BC16+BF16</f>
        <v>1499674</v>
      </c>
      <c r="BJ16" s="245">
        <f>K16+N16+Q16+T16+W16+Z16+AC16+AF16+AI16+AL16+AO16+AR16+AU16+AX16+BA16+BD16+BG16</f>
        <v>1499674</v>
      </c>
      <c r="BK16" s="243">
        <v>0</v>
      </c>
      <c r="BL16" s="248">
        <v>0</v>
      </c>
      <c r="BM16" s="245">
        <f>BL16+BK16</f>
        <v>0</v>
      </c>
      <c r="BN16" s="376">
        <f>BM16+BJ16</f>
        <v>1499674</v>
      </c>
      <c r="BO16" s="436"/>
    </row>
    <row r="17" spans="1:68" s="224" customFormat="1" ht="36.75" customHeight="1">
      <c r="A17" s="516"/>
      <c r="B17" s="457"/>
      <c r="C17" s="439"/>
      <c r="D17" s="510" t="s">
        <v>11</v>
      </c>
      <c r="E17" s="511"/>
      <c r="F17" s="88">
        <f>F16</f>
        <v>0</v>
      </c>
      <c r="G17" s="89">
        <f t="shared" ref="G17:BN17" si="9">G16</f>
        <v>1499674</v>
      </c>
      <c r="H17" s="90">
        <f t="shared" si="9"/>
        <v>1499674</v>
      </c>
      <c r="I17" s="91">
        <f t="shared" si="9"/>
        <v>0</v>
      </c>
      <c r="J17" s="92">
        <f t="shared" si="9"/>
        <v>0</v>
      </c>
      <c r="K17" s="93">
        <f t="shared" si="9"/>
        <v>0</v>
      </c>
      <c r="L17" s="91">
        <f t="shared" si="9"/>
        <v>0</v>
      </c>
      <c r="M17" s="92">
        <f t="shared" si="9"/>
        <v>0</v>
      </c>
      <c r="N17" s="93">
        <f t="shared" si="9"/>
        <v>0</v>
      </c>
      <c r="O17" s="88">
        <f t="shared" si="9"/>
        <v>0</v>
      </c>
      <c r="P17" s="89">
        <f t="shared" si="9"/>
        <v>0</v>
      </c>
      <c r="Q17" s="90">
        <f t="shared" si="9"/>
        <v>0</v>
      </c>
      <c r="R17" s="88">
        <f t="shared" si="9"/>
        <v>0</v>
      </c>
      <c r="S17" s="89">
        <f t="shared" si="9"/>
        <v>0</v>
      </c>
      <c r="T17" s="94">
        <f t="shared" si="9"/>
        <v>0</v>
      </c>
      <c r="U17" s="112">
        <f t="shared" si="9"/>
        <v>0</v>
      </c>
      <c r="V17" s="113">
        <f t="shared" si="9"/>
        <v>0</v>
      </c>
      <c r="W17" s="114">
        <f t="shared" si="9"/>
        <v>0</v>
      </c>
      <c r="X17" s="115">
        <f t="shared" si="9"/>
        <v>0</v>
      </c>
      <c r="Y17" s="113">
        <f t="shared" si="9"/>
        <v>0</v>
      </c>
      <c r="Z17" s="116">
        <f t="shared" si="9"/>
        <v>0</v>
      </c>
      <c r="AA17" s="112">
        <f t="shared" si="9"/>
        <v>0</v>
      </c>
      <c r="AB17" s="113">
        <f t="shared" si="9"/>
        <v>0</v>
      </c>
      <c r="AC17" s="114">
        <f t="shared" si="9"/>
        <v>0</v>
      </c>
      <c r="AD17" s="115">
        <f t="shared" si="9"/>
        <v>0</v>
      </c>
      <c r="AE17" s="113">
        <f t="shared" si="9"/>
        <v>324022</v>
      </c>
      <c r="AF17" s="116">
        <f t="shared" si="9"/>
        <v>324022</v>
      </c>
      <c r="AG17" s="112">
        <f t="shared" si="9"/>
        <v>0</v>
      </c>
      <c r="AH17" s="113">
        <f t="shared" si="9"/>
        <v>148920</v>
      </c>
      <c r="AI17" s="114">
        <f t="shared" si="9"/>
        <v>148920</v>
      </c>
      <c r="AJ17" s="115">
        <f t="shared" si="9"/>
        <v>0</v>
      </c>
      <c r="AK17" s="113">
        <f t="shared" si="9"/>
        <v>155130</v>
      </c>
      <c r="AL17" s="116">
        <f t="shared" si="9"/>
        <v>155130</v>
      </c>
      <c r="AM17" s="112">
        <f t="shared" si="9"/>
        <v>0</v>
      </c>
      <c r="AN17" s="113">
        <f t="shared" si="9"/>
        <v>112570</v>
      </c>
      <c r="AO17" s="114">
        <f t="shared" si="9"/>
        <v>112570</v>
      </c>
      <c r="AP17" s="112">
        <f t="shared" si="9"/>
        <v>0</v>
      </c>
      <c r="AQ17" s="113">
        <f t="shared" si="9"/>
        <v>159022</v>
      </c>
      <c r="AR17" s="114">
        <f t="shared" si="9"/>
        <v>159022</v>
      </c>
      <c r="AS17" s="115">
        <f t="shared" si="9"/>
        <v>0</v>
      </c>
      <c r="AT17" s="113">
        <f t="shared" si="9"/>
        <v>165220</v>
      </c>
      <c r="AU17" s="116">
        <f t="shared" si="9"/>
        <v>165220</v>
      </c>
      <c r="AV17" s="112">
        <f t="shared" si="9"/>
        <v>0</v>
      </c>
      <c r="AW17" s="113">
        <f t="shared" si="9"/>
        <v>127815</v>
      </c>
      <c r="AX17" s="114">
        <f t="shared" si="9"/>
        <v>127815</v>
      </c>
      <c r="AY17" s="115">
        <f t="shared" si="9"/>
        <v>0</v>
      </c>
      <c r="AZ17" s="113">
        <f t="shared" si="9"/>
        <v>129552</v>
      </c>
      <c r="BA17" s="116">
        <f t="shared" si="9"/>
        <v>129552</v>
      </c>
      <c r="BB17" s="112">
        <f t="shared" si="9"/>
        <v>0</v>
      </c>
      <c r="BC17" s="113">
        <f t="shared" si="9"/>
        <v>177423</v>
      </c>
      <c r="BD17" s="116">
        <f t="shared" si="9"/>
        <v>177423</v>
      </c>
      <c r="BE17" s="112">
        <f t="shared" si="9"/>
        <v>0</v>
      </c>
      <c r="BF17" s="113">
        <f t="shared" si="9"/>
        <v>0</v>
      </c>
      <c r="BG17" s="116">
        <f t="shared" si="9"/>
        <v>0</v>
      </c>
      <c r="BH17" s="96">
        <f t="shared" si="9"/>
        <v>0</v>
      </c>
      <c r="BI17" s="97">
        <f t="shared" si="9"/>
        <v>1499674</v>
      </c>
      <c r="BJ17" s="98">
        <f t="shared" si="9"/>
        <v>1499674</v>
      </c>
      <c r="BK17" s="96">
        <f t="shared" si="9"/>
        <v>0</v>
      </c>
      <c r="BL17" s="97">
        <f t="shared" si="9"/>
        <v>0</v>
      </c>
      <c r="BM17" s="98">
        <f t="shared" si="9"/>
        <v>0</v>
      </c>
      <c r="BN17" s="373">
        <f t="shared" si="9"/>
        <v>1499674</v>
      </c>
      <c r="BO17" s="436"/>
    </row>
    <row r="18" spans="1:68" s="224" customFormat="1" ht="36.75" customHeight="1">
      <c r="A18" s="516"/>
      <c r="B18" s="457"/>
      <c r="C18" s="439"/>
      <c r="D18" s="503" t="s">
        <v>24</v>
      </c>
      <c r="E18" s="504"/>
      <c r="F18" s="78">
        <f>F6+F8+F10+F13+F16</f>
        <v>0</v>
      </c>
      <c r="G18" s="79">
        <f t="shared" ref="G18:BN18" si="10">G6+G8+G10+G13+G16</f>
        <v>105336132</v>
      </c>
      <c r="H18" s="80">
        <f t="shared" si="10"/>
        <v>105336132</v>
      </c>
      <c r="I18" s="80">
        <f t="shared" si="10"/>
        <v>0</v>
      </c>
      <c r="J18" s="80">
        <f t="shared" si="10"/>
        <v>0</v>
      </c>
      <c r="K18" s="80">
        <f t="shared" si="10"/>
        <v>0</v>
      </c>
      <c r="L18" s="80">
        <f t="shared" si="10"/>
        <v>0</v>
      </c>
      <c r="M18" s="80">
        <f t="shared" si="10"/>
        <v>0</v>
      </c>
      <c r="N18" s="80">
        <f t="shared" si="10"/>
        <v>0</v>
      </c>
      <c r="O18" s="80">
        <f t="shared" si="10"/>
        <v>0</v>
      </c>
      <c r="P18" s="80">
        <f t="shared" si="10"/>
        <v>0</v>
      </c>
      <c r="Q18" s="80">
        <f t="shared" si="10"/>
        <v>0</v>
      </c>
      <c r="R18" s="80">
        <f t="shared" si="10"/>
        <v>0</v>
      </c>
      <c r="S18" s="80">
        <f t="shared" si="10"/>
        <v>0</v>
      </c>
      <c r="T18" s="85">
        <f t="shared" si="10"/>
        <v>0</v>
      </c>
      <c r="U18" s="78">
        <f t="shared" si="10"/>
        <v>0</v>
      </c>
      <c r="V18" s="79">
        <f t="shared" si="10"/>
        <v>0</v>
      </c>
      <c r="W18" s="80">
        <f t="shared" si="10"/>
        <v>0</v>
      </c>
      <c r="X18" s="86">
        <f t="shared" si="10"/>
        <v>0</v>
      </c>
      <c r="Y18" s="79">
        <f t="shared" si="10"/>
        <v>0</v>
      </c>
      <c r="Z18" s="85">
        <f t="shared" si="10"/>
        <v>0</v>
      </c>
      <c r="AA18" s="78">
        <f t="shared" si="10"/>
        <v>0</v>
      </c>
      <c r="AB18" s="79">
        <f t="shared" si="10"/>
        <v>16566294</v>
      </c>
      <c r="AC18" s="80">
        <f t="shared" si="10"/>
        <v>16566294</v>
      </c>
      <c r="AD18" s="86">
        <f t="shared" si="10"/>
        <v>0</v>
      </c>
      <c r="AE18" s="79">
        <f t="shared" si="10"/>
        <v>12128451</v>
      </c>
      <c r="AF18" s="85">
        <f t="shared" si="10"/>
        <v>12128451</v>
      </c>
      <c r="AG18" s="78">
        <f t="shared" si="10"/>
        <v>0</v>
      </c>
      <c r="AH18" s="79">
        <f t="shared" si="10"/>
        <v>8117243</v>
      </c>
      <c r="AI18" s="80">
        <f t="shared" si="10"/>
        <v>8117243</v>
      </c>
      <c r="AJ18" s="86">
        <f t="shared" si="10"/>
        <v>0</v>
      </c>
      <c r="AK18" s="79">
        <f t="shared" si="10"/>
        <v>26021250</v>
      </c>
      <c r="AL18" s="85">
        <f t="shared" si="10"/>
        <v>26021250</v>
      </c>
      <c r="AM18" s="78">
        <f t="shared" si="10"/>
        <v>0</v>
      </c>
      <c r="AN18" s="79">
        <f t="shared" si="10"/>
        <v>6116175</v>
      </c>
      <c r="AO18" s="80">
        <f t="shared" si="10"/>
        <v>6116175</v>
      </c>
      <c r="AP18" s="78">
        <f t="shared" si="10"/>
        <v>0</v>
      </c>
      <c r="AQ18" s="79">
        <f t="shared" si="10"/>
        <v>6964808</v>
      </c>
      <c r="AR18" s="80">
        <f t="shared" si="10"/>
        <v>6964808</v>
      </c>
      <c r="AS18" s="86">
        <f t="shared" si="10"/>
        <v>0</v>
      </c>
      <c r="AT18" s="79">
        <f t="shared" si="10"/>
        <v>17814229</v>
      </c>
      <c r="AU18" s="85">
        <f t="shared" si="10"/>
        <v>17814229</v>
      </c>
      <c r="AV18" s="78">
        <f t="shared" si="10"/>
        <v>0</v>
      </c>
      <c r="AW18" s="79">
        <f t="shared" si="10"/>
        <v>2733884</v>
      </c>
      <c r="AX18" s="80">
        <f t="shared" si="10"/>
        <v>2733884</v>
      </c>
      <c r="AY18" s="86">
        <f t="shared" si="10"/>
        <v>0</v>
      </c>
      <c r="AZ18" s="79">
        <f t="shared" si="10"/>
        <v>2696093</v>
      </c>
      <c r="BA18" s="85">
        <f t="shared" si="10"/>
        <v>2696093</v>
      </c>
      <c r="BB18" s="78">
        <f t="shared" si="10"/>
        <v>0</v>
      </c>
      <c r="BC18" s="79">
        <f t="shared" si="10"/>
        <v>3662075</v>
      </c>
      <c r="BD18" s="85">
        <f t="shared" si="10"/>
        <v>3662075</v>
      </c>
      <c r="BE18" s="78">
        <f t="shared" si="10"/>
        <v>0</v>
      </c>
      <c r="BF18" s="79">
        <f t="shared" si="10"/>
        <v>2515630</v>
      </c>
      <c r="BG18" s="85">
        <f t="shared" si="10"/>
        <v>2515630</v>
      </c>
      <c r="BH18" s="78">
        <f t="shared" si="10"/>
        <v>0</v>
      </c>
      <c r="BI18" s="79">
        <f t="shared" si="10"/>
        <v>105336132</v>
      </c>
      <c r="BJ18" s="80">
        <f t="shared" si="10"/>
        <v>105336132</v>
      </c>
      <c r="BK18" s="78">
        <f t="shared" si="10"/>
        <v>0</v>
      </c>
      <c r="BL18" s="79">
        <f t="shared" si="10"/>
        <v>0</v>
      </c>
      <c r="BM18" s="80">
        <f t="shared" si="10"/>
        <v>0</v>
      </c>
      <c r="BN18" s="374">
        <f t="shared" si="10"/>
        <v>105336132</v>
      </c>
      <c r="BO18" s="436"/>
    </row>
    <row r="19" spans="1:68" s="224" customFormat="1" ht="36.75" customHeight="1">
      <c r="A19" s="516"/>
      <c r="B19" s="457"/>
      <c r="C19" s="439"/>
      <c r="D19" s="503" t="s">
        <v>25</v>
      </c>
      <c r="E19" s="504"/>
      <c r="F19" s="117">
        <f>F11+F14</f>
        <v>0</v>
      </c>
      <c r="G19" s="79">
        <f t="shared" ref="G19:BN19" si="11">G11+G14</f>
        <v>420019</v>
      </c>
      <c r="H19" s="80">
        <f t="shared" si="11"/>
        <v>420019</v>
      </c>
      <c r="I19" s="78">
        <f t="shared" si="11"/>
        <v>0</v>
      </c>
      <c r="J19" s="78">
        <f t="shared" si="11"/>
        <v>0</v>
      </c>
      <c r="K19" s="78">
        <f t="shared" si="11"/>
        <v>0</v>
      </c>
      <c r="L19" s="78">
        <f t="shared" si="11"/>
        <v>0</v>
      </c>
      <c r="M19" s="78">
        <f t="shared" si="11"/>
        <v>0</v>
      </c>
      <c r="N19" s="78">
        <f t="shared" si="11"/>
        <v>0</v>
      </c>
      <c r="O19" s="78">
        <f t="shared" si="11"/>
        <v>0</v>
      </c>
      <c r="P19" s="78">
        <f t="shared" si="11"/>
        <v>0</v>
      </c>
      <c r="Q19" s="78">
        <f t="shared" si="11"/>
        <v>0</v>
      </c>
      <c r="R19" s="78">
        <f t="shared" si="11"/>
        <v>0</v>
      </c>
      <c r="S19" s="78">
        <f t="shared" si="11"/>
        <v>0</v>
      </c>
      <c r="T19" s="117">
        <f t="shared" si="11"/>
        <v>0</v>
      </c>
      <c r="U19" s="78">
        <f t="shared" si="11"/>
        <v>0</v>
      </c>
      <c r="V19" s="79">
        <f t="shared" si="11"/>
        <v>0</v>
      </c>
      <c r="W19" s="80">
        <f t="shared" si="11"/>
        <v>0</v>
      </c>
      <c r="X19" s="86">
        <f t="shared" si="11"/>
        <v>0</v>
      </c>
      <c r="Y19" s="79">
        <f t="shared" si="11"/>
        <v>0</v>
      </c>
      <c r="Z19" s="85">
        <f t="shared" si="11"/>
        <v>0</v>
      </c>
      <c r="AA19" s="78">
        <f t="shared" si="11"/>
        <v>0</v>
      </c>
      <c r="AB19" s="79">
        <f t="shared" si="11"/>
        <v>0</v>
      </c>
      <c r="AC19" s="80">
        <f t="shared" si="11"/>
        <v>0</v>
      </c>
      <c r="AD19" s="86">
        <f t="shared" si="11"/>
        <v>0</v>
      </c>
      <c r="AE19" s="79">
        <f t="shared" si="11"/>
        <v>420019</v>
      </c>
      <c r="AF19" s="85">
        <f t="shared" si="11"/>
        <v>420019</v>
      </c>
      <c r="AG19" s="78">
        <f t="shared" si="11"/>
        <v>0</v>
      </c>
      <c r="AH19" s="79">
        <f t="shared" si="11"/>
        <v>0</v>
      </c>
      <c r="AI19" s="80">
        <f t="shared" si="11"/>
        <v>0</v>
      </c>
      <c r="AJ19" s="86">
        <f t="shared" si="11"/>
        <v>0</v>
      </c>
      <c r="AK19" s="79">
        <f t="shared" si="11"/>
        <v>0</v>
      </c>
      <c r="AL19" s="85">
        <f t="shared" si="11"/>
        <v>0</v>
      </c>
      <c r="AM19" s="78">
        <f t="shared" si="11"/>
        <v>0</v>
      </c>
      <c r="AN19" s="79">
        <f t="shared" si="11"/>
        <v>0</v>
      </c>
      <c r="AO19" s="80">
        <f t="shared" si="11"/>
        <v>0</v>
      </c>
      <c r="AP19" s="78">
        <f t="shared" si="11"/>
        <v>0</v>
      </c>
      <c r="AQ19" s="79">
        <f t="shared" si="11"/>
        <v>0</v>
      </c>
      <c r="AR19" s="80">
        <f t="shared" si="11"/>
        <v>0</v>
      </c>
      <c r="AS19" s="86">
        <f t="shared" si="11"/>
        <v>0</v>
      </c>
      <c r="AT19" s="79">
        <f t="shared" si="11"/>
        <v>0</v>
      </c>
      <c r="AU19" s="85">
        <f t="shared" si="11"/>
        <v>0</v>
      </c>
      <c r="AV19" s="78">
        <f t="shared" si="11"/>
        <v>0</v>
      </c>
      <c r="AW19" s="79">
        <f t="shared" si="11"/>
        <v>0</v>
      </c>
      <c r="AX19" s="80">
        <f t="shared" si="11"/>
        <v>0</v>
      </c>
      <c r="AY19" s="86">
        <f t="shared" si="11"/>
        <v>0</v>
      </c>
      <c r="AZ19" s="79">
        <f t="shared" si="11"/>
        <v>0</v>
      </c>
      <c r="BA19" s="85">
        <f t="shared" si="11"/>
        <v>0</v>
      </c>
      <c r="BB19" s="78">
        <f t="shared" si="11"/>
        <v>0</v>
      </c>
      <c r="BC19" s="79">
        <f t="shared" si="11"/>
        <v>0</v>
      </c>
      <c r="BD19" s="85">
        <f t="shared" si="11"/>
        <v>0</v>
      </c>
      <c r="BE19" s="78">
        <f t="shared" si="11"/>
        <v>0</v>
      </c>
      <c r="BF19" s="79">
        <f t="shared" si="11"/>
        <v>0</v>
      </c>
      <c r="BG19" s="85">
        <f t="shared" si="11"/>
        <v>0</v>
      </c>
      <c r="BH19" s="78">
        <f t="shared" si="11"/>
        <v>0</v>
      </c>
      <c r="BI19" s="79">
        <f t="shared" si="11"/>
        <v>420019</v>
      </c>
      <c r="BJ19" s="80">
        <f t="shared" si="11"/>
        <v>420019</v>
      </c>
      <c r="BK19" s="78">
        <f t="shared" si="11"/>
        <v>0</v>
      </c>
      <c r="BL19" s="79">
        <f t="shared" si="11"/>
        <v>0</v>
      </c>
      <c r="BM19" s="80">
        <f t="shared" si="11"/>
        <v>0</v>
      </c>
      <c r="BN19" s="374">
        <f t="shared" si="11"/>
        <v>420019</v>
      </c>
      <c r="BO19" s="436"/>
    </row>
    <row r="20" spans="1:68" s="223" customFormat="1" ht="65.25" customHeight="1" thickBot="1">
      <c r="A20" s="517"/>
      <c r="B20" s="435"/>
      <c r="C20" s="429"/>
      <c r="D20" s="467" t="s">
        <v>11</v>
      </c>
      <c r="E20" s="468"/>
      <c r="F20" s="61">
        <f>F7+F9+F12+F15+F17</f>
        <v>0</v>
      </c>
      <c r="G20" s="62">
        <f t="shared" ref="G20:BN20" si="12">G7+G9+G12+G15+G17</f>
        <v>105756151</v>
      </c>
      <c r="H20" s="63">
        <f t="shared" si="12"/>
        <v>105756151</v>
      </c>
      <c r="I20" s="63">
        <f t="shared" si="12"/>
        <v>0</v>
      </c>
      <c r="J20" s="63">
        <f t="shared" si="12"/>
        <v>0</v>
      </c>
      <c r="K20" s="63">
        <f t="shared" si="12"/>
        <v>0</v>
      </c>
      <c r="L20" s="63">
        <f t="shared" si="12"/>
        <v>0</v>
      </c>
      <c r="M20" s="63">
        <f t="shared" si="12"/>
        <v>0</v>
      </c>
      <c r="N20" s="63">
        <f t="shared" si="12"/>
        <v>0</v>
      </c>
      <c r="O20" s="63">
        <f t="shared" si="12"/>
        <v>0</v>
      </c>
      <c r="P20" s="63">
        <f t="shared" si="12"/>
        <v>0</v>
      </c>
      <c r="Q20" s="63">
        <f t="shared" si="12"/>
        <v>0</v>
      </c>
      <c r="R20" s="63">
        <f t="shared" si="12"/>
        <v>0</v>
      </c>
      <c r="S20" s="63">
        <f t="shared" si="12"/>
        <v>0</v>
      </c>
      <c r="T20" s="64">
        <f t="shared" si="12"/>
        <v>0</v>
      </c>
      <c r="U20" s="61">
        <f t="shared" si="12"/>
        <v>0</v>
      </c>
      <c r="V20" s="62">
        <f t="shared" si="12"/>
        <v>0</v>
      </c>
      <c r="W20" s="63">
        <f t="shared" si="12"/>
        <v>0</v>
      </c>
      <c r="X20" s="67">
        <f t="shared" si="12"/>
        <v>0</v>
      </c>
      <c r="Y20" s="62">
        <f t="shared" si="12"/>
        <v>0</v>
      </c>
      <c r="Z20" s="64">
        <f t="shared" si="12"/>
        <v>0</v>
      </c>
      <c r="AA20" s="61">
        <f t="shared" si="12"/>
        <v>0</v>
      </c>
      <c r="AB20" s="62">
        <f t="shared" si="12"/>
        <v>16566294</v>
      </c>
      <c r="AC20" s="63">
        <f t="shared" si="12"/>
        <v>16566294</v>
      </c>
      <c r="AD20" s="67">
        <f t="shared" si="12"/>
        <v>0</v>
      </c>
      <c r="AE20" s="62">
        <f t="shared" si="12"/>
        <v>12548470</v>
      </c>
      <c r="AF20" s="64">
        <f t="shared" si="12"/>
        <v>12548470</v>
      </c>
      <c r="AG20" s="61">
        <f t="shared" si="12"/>
        <v>0</v>
      </c>
      <c r="AH20" s="62">
        <f t="shared" si="12"/>
        <v>8117243</v>
      </c>
      <c r="AI20" s="63">
        <f t="shared" si="12"/>
        <v>8117243</v>
      </c>
      <c r="AJ20" s="67">
        <f t="shared" si="12"/>
        <v>0</v>
      </c>
      <c r="AK20" s="62">
        <f t="shared" si="12"/>
        <v>26021250</v>
      </c>
      <c r="AL20" s="64">
        <f t="shared" si="12"/>
        <v>26021250</v>
      </c>
      <c r="AM20" s="122">
        <f t="shared" si="12"/>
        <v>0</v>
      </c>
      <c r="AN20" s="123">
        <f>AN7+AN9+AN12+AN15+AN17</f>
        <v>6116175</v>
      </c>
      <c r="AO20" s="124">
        <f t="shared" si="12"/>
        <v>6116175</v>
      </c>
      <c r="AP20" s="61">
        <f t="shared" si="12"/>
        <v>0</v>
      </c>
      <c r="AQ20" s="62">
        <f t="shared" si="12"/>
        <v>6964808</v>
      </c>
      <c r="AR20" s="63">
        <f t="shared" si="12"/>
        <v>6964808</v>
      </c>
      <c r="AS20" s="67">
        <f t="shared" si="12"/>
        <v>0</v>
      </c>
      <c r="AT20" s="62">
        <f t="shared" si="12"/>
        <v>17814229</v>
      </c>
      <c r="AU20" s="64">
        <f t="shared" si="12"/>
        <v>17814229</v>
      </c>
      <c r="AV20" s="61">
        <f t="shared" si="12"/>
        <v>0</v>
      </c>
      <c r="AW20" s="62">
        <f t="shared" si="12"/>
        <v>2733884</v>
      </c>
      <c r="AX20" s="63">
        <f t="shared" si="12"/>
        <v>2733884</v>
      </c>
      <c r="AY20" s="67">
        <f t="shared" si="12"/>
        <v>0</v>
      </c>
      <c r="AZ20" s="62">
        <f t="shared" si="12"/>
        <v>2696093</v>
      </c>
      <c r="BA20" s="64">
        <f t="shared" si="12"/>
        <v>2696093</v>
      </c>
      <c r="BB20" s="61">
        <f t="shared" si="12"/>
        <v>0</v>
      </c>
      <c r="BC20" s="62">
        <f t="shared" si="12"/>
        <v>3662075</v>
      </c>
      <c r="BD20" s="64">
        <f t="shared" si="12"/>
        <v>3662075</v>
      </c>
      <c r="BE20" s="61">
        <f t="shared" si="12"/>
        <v>0</v>
      </c>
      <c r="BF20" s="62">
        <f t="shared" si="12"/>
        <v>2515630</v>
      </c>
      <c r="BG20" s="64">
        <f t="shared" si="12"/>
        <v>2515630</v>
      </c>
      <c r="BH20" s="61">
        <f t="shared" si="12"/>
        <v>0</v>
      </c>
      <c r="BI20" s="62">
        <f t="shared" si="12"/>
        <v>105756151</v>
      </c>
      <c r="BJ20" s="63">
        <f t="shared" si="12"/>
        <v>105756151</v>
      </c>
      <c r="BK20" s="61">
        <f t="shared" si="12"/>
        <v>0</v>
      </c>
      <c r="BL20" s="62">
        <f t="shared" si="12"/>
        <v>0</v>
      </c>
      <c r="BM20" s="63">
        <f t="shared" si="12"/>
        <v>0</v>
      </c>
      <c r="BN20" s="137">
        <f t="shared" si="12"/>
        <v>105756151</v>
      </c>
      <c r="BO20" s="509"/>
    </row>
    <row r="21" spans="1:68" s="266" customFormat="1" ht="46.5" customHeight="1" thickTop="1">
      <c r="A21" s="505">
        <v>2</v>
      </c>
      <c r="B21" s="506" t="s">
        <v>62</v>
      </c>
      <c r="C21" s="507" t="s">
        <v>63</v>
      </c>
      <c r="D21" s="254" t="s">
        <v>60</v>
      </c>
      <c r="E21" s="508" t="s">
        <v>24</v>
      </c>
      <c r="F21" s="255">
        <v>0</v>
      </c>
      <c r="G21" s="147">
        <v>1105806</v>
      </c>
      <c r="H21" s="70">
        <f>F21+G21</f>
        <v>1105806</v>
      </c>
      <c r="I21" s="256"/>
      <c r="J21" s="257"/>
      <c r="K21" s="75"/>
      <c r="L21" s="158"/>
      <c r="M21" s="258"/>
      <c r="N21" s="75">
        <f>L21+M21</f>
        <v>0</v>
      </c>
      <c r="O21" s="158"/>
      <c r="P21" s="258"/>
      <c r="Q21" s="259"/>
      <c r="R21" s="260"/>
      <c r="S21" s="159"/>
      <c r="T21" s="261">
        <f>R21+S21</f>
        <v>0</v>
      </c>
      <c r="U21" s="260"/>
      <c r="V21" s="262"/>
      <c r="W21" s="261">
        <f>U21+V21</f>
        <v>0</v>
      </c>
      <c r="X21" s="260">
        <v>0</v>
      </c>
      <c r="Y21" s="159">
        <v>0</v>
      </c>
      <c r="Z21" s="261">
        <f>X21+Y21</f>
        <v>0</v>
      </c>
      <c r="AA21" s="76">
        <v>0</v>
      </c>
      <c r="AB21" s="133">
        <v>189994</v>
      </c>
      <c r="AC21" s="70">
        <f>AA21+AB21</f>
        <v>189994</v>
      </c>
      <c r="AD21" s="76">
        <v>0</v>
      </c>
      <c r="AE21" s="133">
        <v>138609</v>
      </c>
      <c r="AF21" s="70">
        <f>AD21+AE21</f>
        <v>138609</v>
      </c>
      <c r="AG21" s="76">
        <v>0</v>
      </c>
      <c r="AH21" s="147">
        <v>156426</v>
      </c>
      <c r="AI21" s="70">
        <f>AG21+AH21</f>
        <v>156426</v>
      </c>
      <c r="AJ21" s="256">
        <v>0</v>
      </c>
      <c r="AK21" s="159">
        <v>261679</v>
      </c>
      <c r="AL21" s="70">
        <f>AJ21+AK21</f>
        <v>261679</v>
      </c>
      <c r="AM21" s="158">
        <v>0</v>
      </c>
      <c r="AN21" s="159">
        <v>173023</v>
      </c>
      <c r="AO21" s="70">
        <f>AM21+AN21</f>
        <v>173023</v>
      </c>
      <c r="AP21" s="158">
        <v>0</v>
      </c>
      <c r="AQ21" s="159">
        <v>186075</v>
      </c>
      <c r="AR21" s="70">
        <f>AP21+AQ21</f>
        <v>186075</v>
      </c>
      <c r="AS21" s="158">
        <v>0</v>
      </c>
      <c r="AT21" s="258">
        <v>0</v>
      </c>
      <c r="AU21" s="75">
        <v>0</v>
      </c>
      <c r="AV21" s="158">
        <v>0</v>
      </c>
      <c r="AW21" s="258">
        <v>0</v>
      </c>
      <c r="AX21" s="75">
        <v>0</v>
      </c>
      <c r="AY21" s="158">
        <v>0</v>
      </c>
      <c r="AZ21" s="258">
        <v>0</v>
      </c>
      <c r="BA21" s="75">
        <v>0</v>
      </c>
      <c r="BB21" s="158">
        <v>0</v>
      </c>
      <c r="BC21" s="258">
        <v>0</v>
      </c>
      <c r="BD21" s="75">
        <v>0</v>
      </c>
      <c r="BE21" s="158">
        <v>0</v>
      </c>
      <c r="BF21" s="258">
        <v>0</v>
      </c>
      <c r="BG21" s="259">
        <v>0</v>
      </c>
      <c r="BH21" s="74">
        <f>I21+L21+O21+R21+U21+X21+AA21+AD21+AG21+AJ21+AM21+AP21</f>
        <v>0</v>
      </c>
      <c r="BI21" s="157">
        <f t="shared" ref="BI21:BJ23" si="13">J21+M21+P21+S21+V21+Y21+AB21+AE21+AH21+AK21+AN21+AQ21</f>
        <v>1105806</v>
      </c>
      <c r="BJ21" s="263">
        <f t="shared" si="13"/>
        <v>1105806</v>
      </c>
      <c r="BK21" s="260">
        <v>0</v>
      </c>
      <c r="BL21" s="258">
        <v>0</v>
      </c>
      <c r="BM21" s="263">
        <f>BL21+BK21</f>
        <v>0</v>
      </c>
      <c r="BN21" s="264">
        <f>BM21+BJ21</f>
        <v>1105806</v>
      </c>
      <c r="BO21" s="518" t="s">
        <v>64</v>
      </c>
      <c r="BP21" s="265"/>
    </row>
    <row r="22" spans="1:68" s="266" customFormat="1" ht="46.5" customHeight="1">
      <c r="A22" s="455"/>
      <c r="B22" s="457"/>
      <c r="C22" s="439"/>
      <c r="D22" s="389" t="s">
        <v>26</v>
      </c>
      <c r="E22" s="459"/>
      <c r="F22" s="267">
        <v>0</v>
      </c>
      <c r="G22" s="107">
        <v>69114</v>
      </c>
      <c r="H22" s="80">
        <f>F22+G22</f>
        <v>69114</v>
      </c>
      <c r="I22" s="268"/>
      <c r="J22" s="269"/>
      <c r="K22" s="83"/>
      <c r="L22" s="81"/>
      <c r="M22" s="229"/>
      <c r="N22" s="83"/>
      <c r="O22" s="81"/>
      <c r="P22" s="229"/>
      <c r="Q22" s="228"/>
      <c r="R22" s="270"/>
      <c r="S22" s="84"/>
      <c r="T22" s="165"/>
      <c r="U22" s="270"/>
      <c r="V22" s="82"/>
      <c r="W22" s="165"/>
      <c r="X22" s="270"/>
      <c r="Y22" s="84"/>
      <c r="Z22" s="165"/>
      <c r="AA22" s="78">
        <v>0</v>
      </c>
      <c r="AB22" s="271">
        <v>11875</v>
      </c>
      <c r="AC22" s="80">
        <f>AA22+AB22</f>
        <v>11875</v>
      </c>
      <c r="AD22" s="78">
        <v>0</v>
      </c>
      <c r="AE22" s="271">
        <v>8664</v>
      </c>
      <c r="AF22" s="80">
        <f>AD22+AE22</f>
        <v>8664</v>
      </c>
      <c r="AG22" s="78">
        <v>0</v>
      </c>
      <c r="AH22" s="107">
        <v>9776</v>
      </c>
      <c r="AI22" s="80">
        <f>AG22+AH22</f>
        <v>9776</v>
      </c>
      <c r="AJ22" s="268">
        <v>0</v>
      </c>
      <c r="AK22" s="84">
        <v>16355</v>
      </c>
      <c r="AL22" s="80">
        <f>AJ22+AK22</f>
        <v>16355</v>
      </c>
      <c r="AM22" s="81">
        <v>0</v>
      </c>
      <c r="AN22" s="84">
        <v>10814</v>
      </c>
      <c r="AO22" s="80">
        <f>AM22+AN22</f>
        <v>10814</v>
      </c>
      <c r="AP22" s="81">
        <v>0</v>
      </c>
      <c r="AQ22" s="84">
        <v>11630</v>
      </c>
      <c r="AR22" s="80">
        <f>AP22+AQ22</f>
        <v>11630</v>
      </c>
      <c r="AS22" s="81"/>
      <c r="AT22" s="229"/>
      <c r="AU22" s="83"/>
      <c r="AV22" s="81"/>
      <c r="AW22" s="229"/>
      <c r="AX22" s="83"/>
      <c r="AY22" s="81"/>
      <c r="AZ22" s="229"/>
      <c r="BA22" s="83"/>
      <c r="BB22" s="81"/>
      <c r="BC22" s="229"/>
      <c r="BD22" s="83"/>
      <c r="BE22" s="81"/>
      <c r="BF22" s="229"/>
      <c r="BG22" s="228"/>
      <c r="BH22" s="118">
        <f t="shared" ref="BH22:BH23" si="14">I22+L22+O22+R22+U22+X22+AA22+AD22+AG22+AJ22+AM22+AP22</f>
        <v>0</v>
      </c>
      <c r="BI22" s="126">
        <f t="shared" si="13"/>
        <v>69114</v>
      </c>
      <c r="BJ22" s="58">
        <f t="shared" si="13"/>
        <v>69114</v>
      </c>
      <c r="BK22" s="270">
        <v>0</v>
      </c>
      <c r="BL22" s="229">
        <v>0</v>
      </c>
      <c r="BM22" s="58">
        <f>BL22+BK22</f>
        <v>0</v>
      </c>
      <c r="BN22" s="272">
        <f>BM22+BJ22</f>
        <v>69114</v>
      </c>
      <c r="BO22" s="474"/>
      <c r="BP22" s="265"/>
    </row>
    <row r="23" spans="1:68" s="266" customFormat="1" ht="46.5" customHeight="1">
      <c r="A23" s="455"/>
      <c r="B23" s="457"/>
      <c r="C23" s="439"/>
      <c r="D23" s="273" t="s">
        <v>65</v>
      </c>
      <c r="E23" s="472"/>
      <c r="F23" s="267">
        <v>0</v>
      </c>
      <c r="G23" s="107">
        <v>207339</v>
      </c>
      <c r="H23" s="80">
        <f>F23+G23</f>
        <v>207339</v>
      </c>
      <c r="I23" s="268"/>
      <c r="J23" s="269"/>
      <c r="K23" s="83"/>
      <c r="L23" s="81"/>
      <c r="M23" s="229"/>
      <c r="N23" s="83"/>
      <c r="O23" s="81"/>
      <c r="P23" s="229"/>
      <c r="Q23" s="228"/>
      <c r="R23" s="270"/>
      <c r="S23" s="229"/>
      <c r="T23" s="80">
        <f>R23+S23</f>
        <v>0</v>
      </c>
      <c r="U23" s="270"/>
      <c r="V23" s="229"/>
      <c r="W23" s="80">
        <f>U23+V23</f>
        <v>0</v>
      </c>
      <c r="X23" s="270">
        <v>0</v>
      </c>
      <c r="Y23" s="82">
        <v>0</v>
      </c>
      <c r="Z23" s="80">
        <f>X23+Y23</f>
        <v>0</v>
      </c>
      <c r="AA23" s="78">
        <v>0</v>
      </c>
      <c r="AB23" s="271">
        <v>35624</v>
      </c>
      <c r="AC23" s="80">
        <f>AA23+AB23</f>
        <v>35624</v>
      </c>
      <c r="AD23" s="78">
        <v>0</v>
      </c>
      <c r="AE23" s="271">
        <v>25989</v>
      </c>
      <c r="AF23" s="80">
        <f>AD23+AE23</f>
        <v>25989</v>
      </c>
      <c r="AG23" s="78">
        <v>0</v>
      </c>
      <c r="AH23" s="107">
        <v>29330</v>
      </c>
      <c r="AI23" s="80">
        <f>AG23+AH23</f>
        <v>29330</v>
      </c>
      <c r="AJ23" s="268">
        <v>0</v>
      </c>
      <c r="AK23" s="84">
        <v>49065</v>
      </c>
      <c r="AL23" s="80">
        <f>AJ23+AK23</f>
        <v>49065</v>
      </c>
      <c r="AM23" s="81">
        <v>0</v>
      </c>
      <c r="AN23" s="84">
        <v>32442</v>
      </c>
      <c r="AO23" s="80">
        <f>AM23+AN23</f>
        <v>32442</v>
      </c>
      <c r="AP23" s="81">
        <v>0</v>
      </c>
      <c r="AQ23" s="84">
        <v>34889</v>
      </c>
      <c r="AR23" s="80">
        <f>AP23+AQ23</f>
        <v>34889</v>
      </c>
      <c r="AS23" s="81">
        <v>0</v>
      </c>
      <c r="AT23" s="229">
        <v>0</v>
      </c>
      <c r="AU23" s="83">
        <v>0</v>
      </c>
      <c r="AV23" s="81">
        <v>0</v>
      </c>
      <c r="AW23" s="229">
        <v>0</v>
      </c>
      <c r="AX23" s="83">
        <v>0</v>
      </c>
      <c r="AY23" s="81">
        <v>0</v>
      </c>
      <c r="AZ23" s="229">
        <v>0</v>
      </c>
      <c r="BA23" s="83">
        <v>0</v>
      </c>
      <c r="BB23" s="81">
        <v>0</v>
      </c>
      <c r="BC23" s="229">
        <v>0</v>
      </c>
      <c r="BD23" s="83">
        <v>0</v>
      </c>
      <c r="BE23" s="81">
        <v>0</v>
      </c>
      <c r="BF23" s="229">
        <v>0</v>
      </c>
      <c r="BG23" s="228">
        <v>0</v>
      </c>
      <c r="BH23" s="160">
        <f t="shared" si="14"/>
        <v>0</v>
      </c>
      <c r="BI23" s="161">
        <f t="shared" si="13"/>
        <v>207339</v>
      </c>
      <c r="BJ23" s="56">
        <f t="shared" si="13"/>
        <v>207339</v>
      </c>
      <c r="BK23" s="270">
        <v>0</v>
      </c>
      <c r="BL23" s="229">
        <v>0</v>
      </c>
      <c r="BM23" s="56">
        <f>BL23+BK23</f>
        <v>0</v>
      </c>
      <c r="BN23" s="274">
        <f>BM23+BJ23</f>
        <v>207339</v>
      </c>
      <c r="BO23" s="474"/>
      <c r="BP23" s="265"/>
    </row>
    <row r="24" spans="1:68" s="223" customFormat="1" ht="52.5" customHeight="1" thickBot="1">
      <c r="A24" s="456"/>
      <c r="B24" s="435"/>
      <c r="C24" s="429"/>
      <c r="D24" s="467" t="s">
        <v>11</v>
      </c>
      <c r="E24" s="468"/>
      <c r="F24" s="61">
        <f>F21+F23+F22</f>
        <v>0</v>
      </c>
      <c r="G24" s="62">
        <f t="shared" ref="G24:BN24" si="15">G21+G23+G22</f>
        <v>1382259</v>
      </c>
      <c r="H24" s="63">
        <f t="shared" si="15"/>
        <v>1382259</v>
      </c>
      <c r="I24" s="67">
        <f t="shared" si="15"/>
        <v>0</v>
      </c>
      <c r="J24" s="62">
        <f t="shared" si="15"/>
        <v>0</v>
      </c>
      <c r="K24" s="63">
        <f t="shared" si="15"/>
        <v>0</v>
      </c>
      <c r="L24" s="61">
        <f t="shared" si="15"/>
        <v>0</v>
      </c>
      <c r="M24" s="62">
        <f t="shared" si="15"/>
        <v>0</v>
      </c>
      <c r="N24" s="63">
        <f t="shared" si="15"/>
        <v>0</v>
      </c>
      <c r="O24" s="61">
        <f t="shared" si="15"/>
        <v>0</v>
      </c>
      <c r="P24" s="62">
        <f t="shared" si="15"/>
        <v>0</v>
      </c>
      <c r="Q24" s="64">
        <f t="shared" si="15"/>
        <v>0</v>
      </c>
      <c r="R24" s="67">
        <f t="shared" si="15"/>
        <v>0</v>
      </c>
      <c r="S24" s="62">
        <f t="shared" si="15"/>
        <v>0</v>
      </c>
      <c r="T24" s="63">
        <f t="shared" si="15"/>
        <v>0</v>
      </c>
      <c r="U24" s="67">
        <f t="shared" si="15"/>
        <v>0</v>
      </c>
      <c r="V24" s="62">
        <f t="shared" si="15"/>
        <v>0</v>
      </c>
      <c r="W24" s="63">
        <f t="shared" si="15"/>
        <v>0</v>
      </c>
      <c r="X24" s="67">
        <f t="shared" si="15"/>
        <v>0</v>
      </c>
      <c r="Y24" s="62">
        <f t="shared" si="15"/>
        <v>0</v>
      </c>
      <c r="Z24" s="63">
        <f t="shared" si="15"/>
        <v>0</v>
      </c>
      <c r="AA24" s="61">
        <f t="shared" si="15"/>
        <v>0</v>
      </c>
      <c r="AB24" s="62">
        <f t="shared" si="15"/>
        <v>237493</v>
      </c>
      <c r="AC24" s="63">
        <f t="shared" si="15"/>
        <v>237493</v>
      </c>
      <c r="AD24" s="275">
        <f t="shared" si="15"/>
        <v>0</v>
      </c>
      <c r="AE24" s="62">
        <f t="shared" si="15"/>
        <v>173262</v>
      </c>
      <c r="AF24" s="63">
        <f t="shared" si="15"/>
        <v>173262</v>
      </c>
      <c r="AG24" s="61">
        <f t="shared" si="15"/>
        <v>0</v>
      </c>
      <c r="AH24" s="62">
        <f t="shared" si="15"/>
        <v>195532</v>
      </c>
      <c r="AI24" s="63">
        <f t="shared" si="15"/>
        <v>195532</v>
      </c>
      <c r="AJ24" s="67">
        <f t="shared" si="15"/>
        <v>0</v>
      </c>
      <c r="AK24" s="62">
        <f t="shared" si="15"/>
        <v>327099</v>
      </c>
      <c r="AL24" s="63">
        <f t="shared" si="15"/>
        <v>327099</v>
      </c>
      <c r="AM24" s="61">
        <f t="shared" si="15"/>
        <v>0</v>
      </c>
      <c r="AN24" s="62">
        <f t="shared" si="15"/>
        <v>216279</v>
      </c>
      <c r="AO24" s="63">
        <f t="shared" si="15"/>
        <v>216279</v>
      </c>
      <c r="AP24" s="61">
        <f t="shared" si="15"/>
        <v>0</v>
      </c>
      <c r="AQ24" s="62">
        <f t="shared" si="15"/>
        <v>232594</v>
      </c>
      <c r="AR24" s="63">
        <f t="shared" si="15"/>
        <v>232594</v>
      </c>
      <c r="AS24" s="61">
        <f t="shared" si="15"/>
        <v>0</v>
      </c>
      <c r="AT24" s="62">
        <f t="shared" si="15"/>
        <v>0</v>
      </c>
      <c r="AU24" s="63">
        <f t="shared" si="15"/>
        <v>0</v>
      </c>
      <c r="AV24" s="61">
        <f t="shared" si="15"/>
        <v>0</v>
      </c>
      <c r="AW24" s="62">
        <f t="shared" si="15"/>
        <v>0</v>
      </c>
      <c r="AX24" s="63">
        <f t="shared" si="15"/>
        <v>0</v>
      </c>
      <c r="AY24" s="61">
        <f t="shared" si="15"/>
        <v>0</v>
      </c>
      <c r="AZ24" s="62">
        <f t="shared" si="15"/>
        <v>0</v>
      </c>
      <c r="BA24" s="63">
        <f t="shared" si="15"/>
        <v>0</v>
      </c>
      <c r="BB24" s="61">
        <f t="shared" si="15"/>
        <v>0</v>
      </c>
      <c r="BC24" s="62">
        <f t="shared" si="15"/>
        <v>0</v>
      </c>
      <c r="BD24" s="63">
        <f t="shared" si="15"/>
        <v>0</v>
      </c>
      <c r="BE24" s="61">
        <f t="shared" si="15"/>
        <v>0</v>
      </c>
      <c r="BF24" s="62">
        <f t="shared" si="15"/>
        <v>0</v>
      </c>
      <c r="BG24" s="64">
        <f t="shared" si="15"/>
        <v>0</v>
      </c>
      <c r="BH24" s="61">
        <f t="shared" si="15"/>
        <v>0</v>
      </c>
      <c r="BI24" s="62">
        <f t="shared" si="15"/>
        <v>1382259</v>
      </c>
      <c r="BJ24" s="63">
        <f t="shared" si="15"/>
        <v>1382259</v>
      </c>
      <c r="BK24" s="67">
        <f t="shared" si="15"/>
        <v>0</v>
      </c>
      <c r="BL24" s="62">
        <f t="shared" si="15"/>
        <v>0</v>
      </c>
      <c r="BM24" s="63">
        <f t="shared" si="15"/>
        <v>0</v>
      </c>
      <c r="BN24" s="204">
        <f t="shared" si="15"/>
        <v>1382259</v>
      </c>
      <c r="BO24" s="475"/>
      <c r="BP24" s="276"/>
    </row>
    <row r="25" spans="1:68" s="223" customFormat="1" ht="42" customHeight="1" thickTop="1">
      <c r="A25" s="437">
        <v>3</v>
      </c>
      <c r="B25" s="457" t="s">
        <v>66</v>
      </c>
      <c r="C25" s="439" t="s">
        <v>5</v>
      </c>
      <c r="D25" s="480" t="s">
        <v>27</v>
      </c>
      <c r="E25" s="387" t="s">
        <v>24</v>
      </c>
      <c r="F25" s="118">
        <v>170719259</v>
      </c>
      <c r="G25" s="119">
        <v>-5192492</v>
      </c>
      <c r="H25" s="83">
        <f>G25+F25</f>
        <v>165526767</v>
      </c>
      <c r="I25" s="118"/>
      <c r="J25" s="119"/>
      <c r="K25" s="83">
        <f>J25+I25</f>
        <v>0</v>
      </c>
      <c r="L25" s="118">
        <v>0</v>
      </c>
      <c r="M25" s="120">
        <v>0</v>
      </c>
      <c r="N25" s="83">
        <f>M25+L25</f>
        <v>0</v>
      </c>
      <c r="O25" s="120"/>
      <c r="P25" s="120"/>
      <c r="Q25" s="83"/>
      <c r="R25" s="118"/>
      <c r="S25" s="119"/>
      <c r="T25" s="83">
        <f>R25+S25</f>
        <v>0</v>
      </c>
      <c r="U25" s="118"/>
      <c r="V25" s="119"/>
      <c r="W25" s="83">
        <f>U25+V25</f>
        <v>0</v>
      </c>
      <c r="X25" s="118"/>
      <c r="Y25" s="119"/>
      <c r="Z25" s="83">
        <f>X25+Y25</f>
        <v>0</v>
      </c>
      <c r="AA25" s="118">
        <v>24414676</v>
      </c>
      <c r="AB25" s="119">
        <v>-5712784</v>
      </c>
      <c r="AC25" s="83">
        <f>AA25+AB25</f>
        <v>18701892</v>
      </c>
      <c r="AD25" s="118">
        <v>43745640</v>
      </c>
      <c r="AE25" s="119">
        <v>-1989930</v>
      </c>
      <c r="AF25" s="83">
        <f>AD25+AE25</f>
        <v>41755710</v>
      </c>
      <c r="AG25" s="118">
        <v>44258839</v>
      </c>
      <c r="AH25" s="119">
        <v>-3745193</v>
      </c>
      <c r="AI25" s="83">
        <f>AG25+AH25</f>
        <v>40513646</v>
      </c>
      <c r="AJ25" s="118">
        <v>55205602</v>
      </c>
      <c r="AK25" s="119">
        <v>-22261821</v>
      </c>
      <c r="AL25" s="83">
        <f>AJ25+AK25</f>
        <v>32943781</v>
      </c>
      <c r="AM25" s="118">
        <v>0</v>
      </c>
      <c r="AN25" s="119">
        <v>31611738</v>
      </c>
      <c r="AO25" s="83">
        <f>AM25+AN25</f>
        <v>31611738</v>
      </c>
      <c r="AP25" s="118">
        <v>0</v>
      </c>
      <c r="AQ25" s="119">
        <v>0</v>
      </c>
      <c r="AR25" s="83">
        <f>AP25+AQ25</f>
        <v>0</v>
      </c>
      <c r="AS25" s="118">
        <v>0</v>
      </c>
      <c r="AT25" s="119">
        <v>0</v>
      </c>
      <c r="AU25" s="83">
        <f>AS25+AT25</f>
        <v>0</v>
      </c>
      <c r="AV25" s="118">
        <v>0</v>
      </c>
      <c r="AW25" s="119">
        <v>0</v>
      </c>
      <c r="AX25" s="83">
        <f>AV25+AW25</f>
        <v>0</v>
      </c>
      <c r="AY25" s="118">
        <v>0</v>
      </c>
      <c r="AZ25" s="119">
        <v>0</v>
      </c>
      <c r="BA25" s="83">
        <f>AY25+AZ25</f>
        <v>0</v>
      </c>
      <c r="BB25" s="118">
        <v>0</v>
      </c>
      <c r="BC25" s="119">
        <v>0</v>
      </c>
      <c r="BD25" s="83">
        <f>BB25+BC25</f>
        <v>0</v>
      </c>
      <c r="BE25" s="118">
        <v>0</v>
      </c>
      <c r="BF25" s="119">
        <v>0</v>
      </c>
      <c r="BG25" s="83">
        <f>BE25+BF25</f>
        <v>0</v>
      </c>
      <c r="BH25" s="81">
        <f t="shared" ref="BH25:BJ26" si="16">I25+L25+O25+R25+U25+X25+AA25+AD25+AG25+AJ25+AM25</f>
        <v>167624757</v>
      </c>
      <c r="BI25" s="229">
        <f t="shared" si="16"/>
        <v>-2097990</v>
      </c>
      <c r="BJ25" s="83">
        <f t="shared" si="16"/>
        <v>165526767</v>
      </c>
      <c r="BK25" s="118">
        <v>3094502</v>
      </c>
      <c r="BL25" s="119">
        <v>-3094502</v>
      </c>
      <c r="BM25" s="83">
        <f>BL25+BK25</f>
        <v>0</v>
      </c>
      <c r="BN25" s="277">
        <f>BM25+BJ25</f>
        <v>165526767</v>
      </c>
      <c r="BO25" s="481" t="s">
        <v>67</v>
      </c>
    </row>
    <row r="26" spans="1:68" s="266" customFormat="1" ht="42" customHeight="1">
      <c r="A26" s="437"/>
      <c r="B26" s="457"/>
      <c r="C26" s="439"/>
      <c r="D26" s="422"/>
      <c r="E26" s="388" t="s">
        <v>25</v>
      </c>
      <c r="F26" s="81">
        <v>12259932</v>
      </c>
      <c r="G26" s="229">
        <v>3581795</v>
      </c>
      <c r="H26" s="83">
        <f>G26+F26</f>
        <v>15841727</v>
      </c>
      <c r="I26" s="81"/>
      <c r="J26" s="82"/>
      <c r="K26" s="83">
        <f>J26+I26</f>
        <v>0</v>
      </c>
      <c r="L26" s="81">
        <v>0</v>
      </c>
      <c r="M26" s="229">
        <v>0</v>
      </c>
      <c r="N26" s="83">
        <f>M26+L26</f>
        <v>0</v>
      </c>
      <c r="O26" s="269"/>
      <c r="P26" s="269"/>
      <c r="Q26" s="83"/>
      <c r="R26" s="170">
        <v>0</v>
      </c>
      <c r="S26" s="269">
        <v>0</v>
      </c>
      <c r="T26" s="83">
        <f>R26+S26</f>
        <v>0</v>
      </c>
      <c r="U26" s="170">
        <v>0</v>
      </c>
      <c r="V26" s="110">
        <v>0</v>
      </c>
      <c r="W26" s="83">
        <f>U26+V26</f>
        <v>0</v>
      </c>
      <c r="X26" s="170"/>
      <c r="Y26" s="110"/>
      <c r="Z26" s="83">
        <f>X26+Y26</f>
        <v>0</v>
      </c>
      <c r="AA26" s="170">
        <v>1845000</v>
      </c>
      <c r="AB26" s="110">
        <v>729727</v>
      </c>
      <c r="AC26" s="83">
        <f>AA26+AB26</f>
        <v>2574727</v>
      </c>
      <c r="AD26" s="170">
        <v>4846000</v>
      </c>
      <c r="AE26" s="110">
        <v>834000</v>
      </c>
      <c r="AF26" s="83">
        <f>AD26+AE26</f>
        <v>5680000</v>
      </c>
      <c r="AG26" s="170">
        <v>4753000</v>
      </c>
      <c r="AH26" s="110">
        <v>-1182000</v>
      </c>
      <c r="AI26" s="83">
        <f>AG26+AH26</f>
        <v>3571000</v>
      </c>
      <c r="AJ26" s="170">
        <v>655692</v>
      </c>
      <c r="AK26" s="110">
        <v>1352308</v>
      </c>
      <c r="AL26" s="83">
        <f>AJ26+AK26</f>
        <v>2008000</v>
      </c>
      <c r="AM26" s="170">
        <v>0</v>
      </c>
      <c r="AN26" s="110">
        <v>2008000</v>
      </c>
      <c r="AO26" s="83">
        <f>AM26+AN26</f>
        <v>2008000</v>
      </c>
      <c r="AP26" s="170">
        <v>0</v>
      </c>
      <c r="AQ26" s="110">
        <v>0</v>
      </c>
      <c r="AR26" s="83">
        <f>AP26+AQ26</f>
        <v>0</v>
      </c>
      <c r="AS26" s="170">
        <v>0</v>
      </c>
      <c r="AT26" s="110">
        <v>0</v>
      </c>
      <c r="AU26" s="83">
        <f>AS26+AT26</f>
        <v>0</v>
      </c>
      <c r="AV26" s="170">
        <v>0</v>
      </c>
      <c r="AW26" s="110">
        <v>0</v>
      </c>
      <c r="AX26" s="83">
        <f>AV26+AW26</f>
        <v>0</v>
      </c>
      <c r="AY26" s="170">
        <v>0</v>
      </c>
      <c r="AZ26" s="110">
        <v>0</v>
      </c>
      <c r="BA26" s="83">
        <f>AY26+AZ26</f>
        <v>0</v>
      </c>
      <c r="BB26" s="170">
        <v>0</v>
      </c>
      <c r="BC26" s="110">
        <v>0</v>
      </c>
      <c r="BD26" s="83">
        <f>BB26+BC26</f>
        <v>0</v>
      </c>
      <c r="BE26" s="170">
        <v>0</v>
      </c>
      <c r="BF26" s="110">
        <v>0</v>
      </c>
      <c r="BG26" s="83">
        <f>BE26+BF26</f>
        <v>0</v>
      </c>
      <c r="BH26" s="81">
        <f t="shared" si="16"/>
        <v>12099692</v>
      </c>
      <c r="BI26" s="229">
        <f t="shared" si="16"/>
        <v>3742035</v>
      </c>
      <c r="BJ26" s="83">
        <f t="shared" si="16"/>
        <v>15841727</v>
      </c>
      <c r="BK26" s="81">
        <v>160240</v>
      </c>
      <c r="BL26" s="82">
        <v>-160240</v>
      </c>
      <c r="BM26" s="83">
        <f>BL26+BK26</f>
        <v>0</v>
      </c>
      <c r="BN26" s="277">
        <f>BM26+BJ26</f>
        <v>15841727</v>
      </c>
      <c r="BO26" s="482"/>
    </row>
    <row r="27" spans="1:68" s="223" customFormat="1" ht="42" customHeight="1" thickBot="1">
      <c r="A27" s="425"/>
      <c r="B27" s="435"/>
      <c r="C27" s="429"/>
      <c r="D27" s="432" t="s">
        <v>11</v>
      </c>
      <c r="E27" s="433"/>
      <c r="F27" s="61">
        <f t="shared" ref="F27:N27" si="17">F26+F25</f>
        <v>182979191</v>
      </c>
      <c r="G27" s="62">
        <f t="shared" si="17"/>
        <v>-1610697</v>
      </c>
      <c r="H27" s="63">
        <f t="shared" si="17"/>
        <v>181368494</v>
      </c>
      <c r="I27" s="61">
        <f t="shared" si="17"/>
        <v>0</v>
      </c>
      <c r="J27" s="62">
        <f t="shared" si="17"/>
        <v>0</v>
      </c>
      <c r="K27" s="63">
        <f t="shared" si="17"/>
        <v>0</v>
      </c>
      <c r="L27" s="61">
        <f t="shared" si="17"/>
        <v>0</v>
      </c>
      <c r="M27" s="62">
        <f t="shared" si="17"/>
        <v>0</v>
      </c>
      <c r="N27" s="63">
        <f t="shared" si="17"/>
        <v>0</v>
      </c>
      <c r="O27" s="61"/>
      <c r="P27" s="62"/>
      <c r="Q27" s="63"/>
      <c r="R27" s="61">
        <f t="shared" ref="R27:BN27" si="18">R26+R25</f>
        <v>0</v>
      </c>
      <c r="S27" s="62">
        <f t="shared" si="18"/>
        <v>0</v>
      </c>
      <c r="T27" s="63">
        <f t="shared" si="18"/>
        <v>0</v>
      </c>
      <c r="U27" s="61">
        <f t="shared" si="18"/>
        <v>0</v>
      </c>
      <c r="V27" s="62">
        <f t="shared" si="18"/>
        <v>0</v>
      </c>
      <c r="W27" s="63">
        <f t="shared" si="18"/>
        <v>0</v>
      </c>
      <c r="X27" s="61">
        <f t="shared" si="18"/>
        <v>0</v>
      </c>
      <c r="Y27" s="62">
        <f t="shared" si="18"/>
        <v>0</v>
      </c>
      <c r="Z27" s="63">
        <f t="shared" si="18"/>
        <v>0</v>
      </c>
      <c r="AA27" s="61">
        <f t="shared" si="18"/>
        <v>26259676</v>
      </c>
      <c r="AB27" s="62">
        <f t="shared" si="18"/>
        <v>-4983057</v>
      </c>
      <c r="AC27" s="63">
        <f t="shared" si="18"/>
        <v>21276619</v>
      </c>
      <c r="AD27" s="61">
        <f t="shared" si="18"/>
        <v>48591640</v>
      </c>
      <c r="AE27" s="62">
        <f t="shared" si="18"/>
        <v>-1155930</v>
      </c>
      <c r="AF27" s="63">
        <f t="shared" si="18"/>
        <v>47435710</v>
      </c>
      <c r="AG27" s="61">
        <f t="shared" si="18"/>
        <v>49011839</v>
      </c>
      <c r="AH27" s="62">
        <f t="shared" si="18"/>
        <v>-4927193</v>
      </c>
      <c r="AI27" s="63">
        <f t="shared" si="18"/>
        <v>44084646</v>
      </c>
      <c r="AJ27" s="61">
        <f t="shared" si="18"/>
        <v>55861294</v>
      </c>
      <c r="AK27" s="62">
        <f t="shared" si="18"/>
        <v>-20909513</v>
      </c>
      <c r="AL27" s="63">
        <f t="shared" si="18"/>
        <v>34951781</v>
      </c>
      <c r="AM27" s="61">
        <f t="shared" si="18"/>
        <v>0</v>
      </c>
      <c r="AN27" s="62">
        <f t="shared" si="18"/>
        <v>33619738</v>
      </c>
      <c r="AO27" s="63">
        <f t="shared" si="18"/>
        <v>33619738</v>
      </c>
      <c r="AP27" s="61">
        <f t="shared" si="18"/>
        <v>0</v>
      </c>
      <c r="AQ27" s="62">
        <f t="shared" si="18"/>
        <v>0</v>
      </c>
      <c r="AR27" s="63">
        <f t="shared" si="18"/>
        <v>0</v>
      </c>
      <c r="AS27" s="61">
        <f t="shared" si="18"/>
        <v>0</v>
      </c>
      <c r="AT27" s="62">
        <f t="shared" si="18"/>
        <v>0</v>
      </c>
      <c r="AU27" s="63">
        <f t="shared" si="18"/>
        <v>0</v>
      </c>
      <c r="AV27" s="61">
        <f t="shared" si="18"/>
        <v>0</v>
      </c>
      <c r="AW27" s="62">
        <f t="shared" si="18"/>
        <v>0</v>
      </c>
      <c r="AX27" s="63">
        <f t="shared" si="18"/>
        <v>0</v>
      </c>
      <c r="AY27" s="61">
        <f t="shared" si="18"/>
        <v>0</v>
      </c>
      <c r="AZ27" s="62">
        <f t="shared" si="18"/>
        <v>0</v>
      </c>
      <c r="BA27" s="63">
        <f t="shared" si="18"/>
        <v>0</v>
      </c>
      <c r="BB27" s="61">
        <f t="shared" si="18"/>
        <v>0</v>
      </c>
      <c r="BC27" s="62">
        <f t="shared" si="18"/>
        <v>0</v>
      </c>
      <c r="BD27" s="63">
        <f t="shared" si="18"/>
        <v>0</v>
      </c>
      <c r="BE27" s="61">
        <f t="shared" si="18"/>
        <v>0</v>
      </c>
      <c r="BF27" s="62">
        <f t="shared" si="18"/>
        <v>0</v>
      </c>
      <c r="BG27" s="63">
        <f t="shared" si="18"/>
        <v>0</v>
      </c>
      <c r="BH27" s="61">
        <f t="shared" si="18"/>
        <v>179724449</v>
      </c>
      <c r="BI27" s="62">
        <f t="shared" si="18"/>
        <v>1644045</v>
      </c>
      <c r="BJ27" s="63">
        <f t="shared" si="18"/>
        <v>181368494</v>
      </c>
      <c r="BK27" s="61">
        <f t="shared" si="18"/>
        <v>3254742</v>
      </c>
      <c r="BL27" s="62">
        <f t="shared" si="18"/>
        <v>-3254742</v>
      </c>
      <c r="BM27" s="63">
        <f t="shared" si="18"/>
        <v>0</v>
      </c>
      <c r="BN27" s="204">
        <f t="shared" si="18"/>
        <v>181368494</v>
      </c>
      <c r="BO27" s="483"/>
    </row>
    <row r="28" spans="1:68" s="276" customFormat="1" ht="45.75" customHeight="1" thickTop="1">
      <c r="A28" s="454">
        <v>4</v>
      </c>
      <c r="B28" s="492" t="s">
        <v>68</v>
      </c>
      <c r="C28" s="428" t="s">
        <v>69</v>
      </c>
      <c r="D28" s="163" t="s">
        <v>23</v>
      </c>
      <c r="E28" s="494" t="s">
        <v>24</v>
      </c>
      <c r="F28" s="370">
        <v>166941</v>
      </c>
      <c r="G28" s="69">
        <v>-36669</v>
      </c>
      <c r="H28" s="130">
        <f>G28+F28</f>
        <v>130272</v>
      </c>
      <c r="I28" s="73"/>
      <c r="J28" s="71"/>
      <c r="K28" s="130">
        <v>0</v>
      </c>
      <c r="L28" s="68"/>
      <c r="M28" s="71"/>
      <c r="N28" s="130">
        <v>0</v>
      </c>
      <c r="O28" s="68"/>
      <c r="P28" s="71"/>
      <c r="Q28" s="130"/>
      <c r="R28" s="68"/>
      <c r="S28" s="129"/>
      <c r="T28" s="131">
        <f>R28+S28</f>
        <v>0</v>
      </c>
      <c r="U28" s="68"/>
      <c r="V28" s="69">
        <v>0</v>
      </c>
      <c r="W28" s="130">
        <f>U28+V28</f>
        <v>0</v>
      </c>
      <c r="X28" s="68"/>
      <c r="Y28" s="69"/>
      <c r="Z28" s="131">
        <f>X28+Y28</f>
        <v>0</v>
      </c>
      <c r="AA28" s="68">
        <v>66225</v>
      </c>
      <c r="AB28" s="69">
        <v>-34495</v>
      </c>
      <c r="AC28" s="130">
        <f>AA28+AB28</f>
        <v>31730</v>
      </c>
      <c r="AD28" s="68">
        <v>0</v>
      </c>
      <c r="AE28" s="71">
        <v>0</v>
      </c>
      <c r="AF28" s="130">
        <f>AD28+AE28</f>
        <v>0</v>
      </c>
      <c r="AG28" s="68">
        <v>0</v>
      </c>
      <c r="AH28" s="69">
        <v>0</v>
      </c>
      <c r="AI28" s="130">
        <f>AG28+AH28</f>
        <v>0</v>
      </c>
      <c r="AJ28" s="68">
        <v>0</v>
      </c>
      <c r="AK28" s="69">
        <v>0</v>
      </c>
      <c r="AL28" s="130">
        <f>AJ28+AK28</f>
        <v>0</v>
      </c>
      <c r="AM28" s="68">
        <v>0</v>
      </c>
      <c r="AN28" s="69">
        <v>0</v>
      </c>
      <c r="AO28" s="171">
        <f>AM28+AN28</f>
        <v>0</v>
      </c>
      <c r="AP28" s="68">
        <v>0</v>
      </c>
      <c r="AQ28" s="71">
        <v>0</v>
      </c>
      <c r="AR28" s="130">
        <f>AP28+AQ28</f>
        <v>0</v>
      </c>
      <c r="AS28" s="73">
        <v>0</v>
      </c>
      <c r="AT28" s="71">
        <v>0</v>
      </c>
      <c r="AU28" s="130">
        <f>AS28+AT28</f>
        <v>0</v>
      </c>
      <c r="AV28" s="68">
        <v>0</v>
      </c>
      <c r="AW28" s="71">
        <v>0</v>
      </c>
      <c r="AX28" s="130">
        <f>AV28+AW28</f>
        <v>0</v>
      </c>
      <c r="AY28" s="68">
        <v>0</v>
      </c>
      <c r="AZ28" s="71">
        <v>0</v>
      </c>
      <c r="BA28" s="130">
        <f>AY28+AZ28</f>
        <v>0</v>
      </c>
      <c r="BB28" s="68">
        <v>0</v>
      </c>
      <c r="BC28" s="71">
        <v>0</v>
      </c>
      <c r="BD28" s="130">
        <f>BB28+BC28</f>
        <v>0</v>
      </c>
      <c r="BE28" s="68">
        <v>0</v>
      </c>
      <c r="BF28" s="71">
        <v>0</v>
      </c>
      <c r="BG28" s="130">
        <f>BE28+BF28</f>
        <v>0</v>
      </c>
      <c r="BH28" s="132">
        <f t="shared" ref="BH28:BJ29" si="19">I28+L28+O28+R28+U28+X28+AA28+AD28+AG28+AJ28+AM28</f>
        <v>66225</v>
      </c>
      <c r="BI28" s="278">
        <f t="shared" si="19"/>
        <v>-34495</v>
      </c>
      <c r="BJ28" s="130">
        <f t="shared" si="19"/>
        <v>31730</v>
      </c>
      <c r="BK28" s="370">
        <v>100716</v>
      </c>
      <c r="BL28" s="69">
        <v>-2174</v>
      </c>
      <c r="BM28" s="130">
        <f>BL28+BK28</f>
        <v>98542</v>
      </c>
      <c r="BN28" s="206">
        <f>BM28+BJ28</f>
        <v>130272</v>
      </c>
      <c r="BO28" s="496" t="s">
        <v>70</v>
      </c>
    </row>
    <row r="29" spans="1:68" s="276" customFormat="1" ht="39" customHeight="1">
      <c r="A29" s="455"/>
      <c r="B29" s="463"/>
      <c r="C29" s="439"/>
      <c r="D29" s="393" t="s">
        <v>71</v>
      </c>
      <c r="E29" s="495"/>
      <c r="F29" s="167">
        <f>503</f>
        <v>503</v>
      </c>
      <c r="G29" s="105">
        <v>36669</v>
      </c>
      <c r="H29" s="279">
        <f>G29+F29</f>
        <v>37172</v>
      </c>
      <c r="I29" s="168"/>
      <c r="J29" s="168"/>
      <c r="K29" s="377"/>
      <c r="L29" s="164"/>
      <c r="M29" s="168"/>
      <c r="N29" s="377"/>
      <c r="O29" s="164"/>
      <c r="P29" s="168"/>
      <c r="Q29" s="377"/>
      <c r="R29" s="164"/>
      <c r="S29" s="280"/>
      <c r="T29" s="377"/>
      <c r="U29" s="164"/>
      <c r="V29" s="105"/>
      <c r="W29" s="279"/>
      <c r="X29" s="164"/>
      <c r="Y29" s="105"/>
      <c r="Z29" s="281"/>
      <c r="AA29" s="164">
        <v>0</v>
      </c>
      <c r="AB29" s="105">
        <f>2677+34495</f>
        <v>37172</v>
      </c>
      <c r="AC29" s="279">
        <f>AA29+AB29</f>
        <v>37172</v>
      </c>
      <c r="AD29" s="164">
        <v>0</v>
      </c>
      <c r="AE29" s="166">
        <v>0</v>
      </c>
      <c r="AF29" s="279">
        <f>AD29+AE29</f>
        <v>0</v>
      </c>
      <c r="AG29" s="164">
        <v>0</v>
      </c>
      <c r="AH29" s="105">
        <v>0</v>
      </c>
      <c r="AI29" s="279">
        <f>AG29+AH29</f>
        <v>0</v>
      </c>
      <c r="AJ29" s="164">
        <v>0</v>
      </c>
      <c r="AK29" s="105">
        <v>0</v>
      </c>
      <c r="AL29" s="279">
        <f>AJ29+AK29</f>
        <v>0</v>
      </c>
      <c r="AM29" s="164">
        <v>0</v>
      </c>
      <c r="AN29" s="105">
        <v>0</v>
      </c>
      <c r="AO29" s="282">
        <f>AM29+AN29</f>
        <v>0</v>
      </c>
      <c r="AP29" s="164">
        <v>0</v>
      </c>
      <c r="AQ29" s="166">
        <v>0</v>
      </c>
      <c r="AR29" s="279">
        <f>AP29+AQ29</f>
        <v>0</v>
      </c>
      <c r="AS29" s="168">
        <v>0</v>
      </c>
      <c r="AT29" s="168">
        <v>0</v>
      </c>
      <c r="AU29" s="377">
        <f>AS29+AT29</f>
        <v>0</v>
      </c>
      <c r="AV29" s="164">
        <v>0</v>
      </c>
      <c r="AW29" s="168">
        <v>0</v>
      </c>
      <c r="AX29" s="377">
        <f>AV29+AW29</f>
        <v>0</v>
      </c>
      <c r="AY29" s="164">
        <v>0</v>
      </c>
      <c r="AZ29" s="168">
        <v>0</v>
      </c>
      <c r="BA29" s="377">
        <f>AY29+AZ29</f>
        <v>0</v>
      </c>
      <c r="BB29" s="164">
        <v>0</v>
      </c>
      <c r="BC29" s="168">
        <v>0</v>
      </c>
      <c r="BD29" s="377">
        <f>BB29+BC29</f>
        <v>0</v>
      </c>
      <c r="BE29" s="164">
        <v>0</v>
      </c>
      <c r="BF29" s="168">
        <v>0</v>
      </c>
      <c r="BG29" s="377">
        <f>BE29+BF29</f>
        <v>0</v>
      </c>
      <c r="BH29" s="283">
        <f t="shared" si="19"/>
        <v>0</v>
      </c>
      <c r="BI29" s="284">
        <f t="shared" si="19"/>
        <v>37172</v>
      </c>
      <c r="BJ29" s="285">
        <f t="shared" si="19"/>
        <v>37172</v>
      </c>
      <c r="BK29" s="169">
        <f>503</f>
        <v>503</v>
      </c>
      <c r="BL29" s="105">
        <v>-503</v>
      </c>
      <c r="BM29" s="377">
        <f>BL29+BK29</f>
        <v>0</v>
      </c>
      <c r="BN29" s="291">
        <f>BM29+BJ29</f>
        <v>37172</v>
      </c>
      <c r="BO29" s="465"/>
    </row>
    <row r="30" spans="1:68" s="276" customFormat="1" ht="66" customHeight="1" thickBot="1">
      <c r="A30" s="455"/>
      <c r="B30" s="463"/>
      <c r="C30" s="498"/>
      <c r="D30" s="452" t="s">
        <v>11</v>
      </c>
      <c r="E30" s="499"/>
      <c r="F30" s="134">
        <f>F28+F29</f>
        <v>167444</v>
      </c>
      <c r="G30" s="135">
        <f t="shared" ref="G30:BN30" si="20">G28+G29</f>
        <v>0</v>
      </c>
      <c r="H30" s="136">
        <f t="shared" si="20"/>
        <v>167444</v>
      </c>
      <c r="I30" s="286">
        <f t="shared" si="20"/>
        <v>0</v>
      </c>
      <c r="J30" s="134">
        <f t="shared" si="20"/>
        <v>0</v>
      </c>
      <c r="K30" s="134">
        <f t="shared" si="20"/>
        <v>0</v>
      </c>
      <c r="L30" s="134">
        <f t="shared" si="20"/>
        <v>0</v>
      </c>
      <c r="M30" s="134">
        <f t="shared" si="20"/>
        <v>0</v>
      </c>
      <c r="N30" s="134">
        <f t="shared" si="20"/>
        <v>0</v>
      </c>
      <c r="O30" s="134">
        <f t="shared" si="20"/>
        <v>0</v>
      </c>
      <c r="P30" s="134">
        <f t="shared" si="20"/>
        <v>0</v>
      </c>
      <c r="Q30" s="134">
        <f t="shared" si="20"/>
        <v>0</v>
      </c>
      <c r="R30" s="134">
        <f t="shared" si="20"/>
        <v>0</v>
      </c>
      <c r="S30" s="134">
        <f t="shared" si="20"/>
        <v>0</v>
      </c>
      <c r="T30" s="287">
        <f t="shared" si="20"/>
        <v>0</v>
      </c>
      <c r="U30" s="134">
        <f t="shared" si="20"/>
        <v>0</v>
      </c>
      <c r="V30" s="135">
        <f t="shared" si="20"/>
        <v>0</v>
      </c>
      <c r="W30" s="136">
        <f t="shared" si="20"/>
        <v>0</v>
      </c>
      <c r="X30" s="134">
        <f t="shared" si="20"/>
        <v>0</v>
      </c>
      <c r="Y30" s="135">
        <f t="shared" si="20"/>
        <v>0</v>
      </c>
      <c r="Z30" s="288">
        <f t="shared" si="20"/>
        <v>0</v>
      </c>
      <c r="AA30" s="134">
        <f t="shared" si="20"/>
        <v>66225</v>
      </c>
      <c r="AB30" s="135">
        <f t="shared" si="20"/>
        <v>2677</v>
      </c>
      <c r="AC30" s="136">
        <f t="shared" si="20"/>
        <v>68902</v>
      </c>
      <c r="AD30" s="134">
        <f t="shared" si="20"/>
        <v>0</v>
      </c>
      <c r="AE30" s="135">
        <f t="shared" si="20"/>
        <v>0</v>
      </c>
      <c r="AF30" s="136">
        <f t="shared" si="20"/>
        <v>0</v>
      </c>
      <c r="AG30" s="134">
        <f t="shared" si="20"/>
        <v>0</v>
      </c>
      <c r="AH30" s="135">
        <f t="shared" si="20"/>
        <v>0</v>
      </c>
      <c r="AI30" s="136">
        <f t="shared" si="20"/>
        <v>0</v>
      </c>
      <c r="AJ30" s="134">
        <f t="shared" si="20"/>
        <v>0</v>
      </c>
      <c r="AK30" s="135">
        <f t="shared" si="20"/>
        <v>0</v>
      </c>
      <c r="AL30" s="136">
        <f t="shared" si="20"/>
        <v>0</v>
      </c>
      <c r="AM30" s="134">
        <f t="shared" si="20"/>
        <v>0</v>
      </c>
      <c r="AN30" s="135">
        <f t="shared" si="20"/>
        <v>0</v>
      </c>
      <c r="AO30" s="136">
        <f t="shared" si="20"/>
        <v>0</v>
      </c>
      <c r="AP30" s="134">
        <f t="shared" si="20"/>
        <v>0</v>
      </c>
      <c r="AQ30" s="135">
        <f t="shared" si="20"/>
        <v>0</v>
      </c>
      <c r="AR30" s="136">
        <f t="shared" si="20"/>
        <v>0</v>
      </c>
      <c r="AS30" s="289">
        <f t="shared" si="20"/>
        <v>0</v>
      </c>
      <c r="AT30" s="62">
        <f t="shared" si="20"/>
        <v>0</v>
      </c>
      <c r="AU30" s="286">
        <f t="shared" si="20"/>
        <v>0</v>
      </c>
      <c r="AV30" s="287">
        <f t="shared" si="20"/>
        <v>0</v>
      </c>
      <c r="AW30" s="62">
        <f t="shared" si="20"/>
        <v>0</v>
      </c>
      <c r="AX30" s="286">
        <f t="shared" si="20"/>
        <v>0</v>
      </c>
      <c r="AY30" s="287">
        <f t="shared" si="20"/>
        <v>0</v>
      </c>
      <c r="AZ30" s="62">
        <f t="shared" si="20"/>
        <v>0</v>
      </c>
      <c r="BA30" s="286">
        <f t="shared" si="20"/>
        <v>0</v>
      </c>
      <c r="BB30" s="287">
        <f t="shared" si="20"/>
        <v>0</v>
      </c>
      <c r="BC30" s="62">
        <f t="shared" si="20"/>
        <v>0</v>
      </c>
      <c r="BD30" s="286">
        <f t="shared" si="20"/>
        <v>0</v>
      </c>
      <c r="BE30" s="287">
        <f t="shared" si="20"/>
        <v>0</v>
      </c>
      <c r="BF30" s="62">
        <f t="shared" si="20"/>
        <v>0</v>
      </c>
      <c r="BG30" s="286">
        <f t="shared" si="20"/>
        <v>0</v>
      </c>
      <c r="BH30" s="287">
        <f t="shared" si="20"/>
        <v>66225</v>
      </c>
      <c r="BI30" s="135">
        <f t="shared" si="20"/>
        <v>2677</v>
      </c>
      <c r="BJ30" s="290">
        <f t="shared" si="20"/>
        <v>68902</v>
      </c>
      <c r="BK30" s="287">
        <f t="shared" si="20"/>
        <v>101219</v>
      </c>
      <c r="BL30" s="135">
        <f t="shared" si="20"/>
        <v>-2677</v>
      </c>
      <c r="BM30" s="286">
        <f t="shared" si="20"/>
        <v>98542</v>
      </c>
      <c r="BN30" s="300">
        <f t="shared" si="20"/>
        <v>167444</v>
      </c>
      <c r="BO30" s="466"/>
    </row>
    <row r="31" spans="1:68" s="276" customFormat="1" ht="45.75" customHeight="1" thickTop="1">
      <c r="A31" s="454">
        <v>5</v>
      </c>
      <c r="B31" s="492" t="s">
        <v>68</v>
      </c>
      <c r="C31" s="428" t="s">
        <v>72</v>
      </c>
      <c r="D31" s="163" t="s">
        <v>23</v>
      </c>
      <c r="E31" s="494" t="s">
        <v>24</v>
      </c>
      <c r="F31" s="68">
        <v>197352</v>
      </c>
      <c r="G31" s="69">
        <v>-4783</v>
      </c>
      <c r="H31" s="130">
        <f>G31+F31</f>
        <v>192569</v>
      </c>
      <c r="I31" s="73"/>
      <c r="J31" s="71"/>
      <c r="K31" s="130">
        <v>0</v>
      </c>
      <c r="L31" s="68"/>
      <c r="M31" s="71"/>
      <c r="N31" s="130">
        <v>0</v>
      </c>
      <c r="O31" s="68"/>
      <c r="P31" s="71"/>
      <c r="Q31" s="130"/>
      <c r="R31" s="68"/>
      <c r="S31" s="129"/>
      <c r="T31" s="131">
        <f>R31+S31</f>
        <v>0</v>
      </c>
      <c r="U31" s="68"/>
      <c r="V31" s="69">
        <v>0</v>
      </c>
      <c r="W31" s="130">
        <f>U31+V31</f>
        <v>0</v>
      </c>
      <c r="X31" s="68"/>
      <c r="Y31" s="69"/>
      <c r="Z31" s="131">
        <f>X31+Y31</f>
        <v>0</v>
      </c>
      <c r="AA31" s="68">
        <v>197352</v>
      </c>
      <c r="AB31" s="69">
        <v>-4783</v>
      </c>
      <c r="AC31" s="130">
        <f>AA31+AB31</f>
        <v>192569</v>
      </c>
      <c r="AD31" s="68">
        <v>0</v>
      </c>
      <c r="AE31" s="71">
        <v>0</v>
      </c>
      <c r="AF31" s="130">
        <f>AE31+AD31</f>
        <v>0</v>
      </c>
      <c r="AG31" s="68">
        <v>0</v>
      </c>
      <c r="AH31" s="69">
        <v>0</v>
      </c>
      <c r="AI31" s="130">
        <f>AH31+AG31</f>
        <v>0</v>
      </c>
      <c r="AJ31" s="68">
        <v>0</v>
      </c>
      <c r="AK31" s="69">
        <v>0</v>
      </c>
      <c r="AL31" s="130">
        <f>AK31+AJ31</f>
        <v>0</v>
      </c>
      <c r="AM31" s="68">
        <v>0</v>
      </c>
      <c r="AN31" s="69">
        <v>0</v>
      </c>
      <c r="AO31" s="171">
        <f>AN31+AM31</f>
        <v>0</v>
      </c>
      <c r="AP31" s="68">
        <v>0</v>
      </c>
      <c r="AQ31" s="71">
        <v>0</v>
      </c>
      <c r="AR31" s="130">
        <f>AQ31+AP31</f>
        <v>0</v>
      </c>
      <c r="AS31" s="73">
        <v>0</v>
      </c>
      <c r="AT31" s="71">
        <v>0</v>
      </c>
      <c r="AU31" s="130">
        <f>AT31+AS31</f>
        <v>0</v>
      </c>
      <c r="AV31" s="68">
        <v>0</v>
      </c>
      <c r="AW31" s="71">
        <v>0</v>
      </c>
      <c r="AX31" s="130">
        <f>AW31+AV31</f>
        <v>0</v>
      </c>
      <c r="AY31" s="68">
        <v>0</v>
      </c>
      <c r="AZ31" s="71">
        <v>0</v>
      </c>
      <c r="BA31" s="130">
        <f>AZ31+AY31</f>
        <v>0</v>
      </c>
      <c r="BB31" s="68">
        <v>0</v>
      </c>
      <c r="BC31" s="71">
        <v>0</v>
      </c>
      <c r="BD31" s="130">
        <f>BC31+BB31</f>
        <v>0</v>
      </c>
      <c r="BE31" s="68">
        <v>0</v>
      </c>
      <c r="BF31" s="71">
        <v>0</v>
      </c>
      <c r="BG31" s="130">
        <f>BF31+BE31</f>
        <v>0</v>
      </c>
      <c r="BH31" s="132">
        <f t="shared" ref="BH31:BJ32" si="21">I31+L31+O31+R31+U31+X31+AA31+AD31+AG31+AJ31+AM31</f>
        <v>197352</v>
      </c>
      <c r="BI31" s="278">
        <f t="shared" si="21"/>
        <v>-4783</v>
      </c>
      <c r="BJ31" s="130">
        <f t="shared" si="21"/>
        <v>192569</v>
      </c>
      <c r="BK31" s="68">
        <v>0</v>
      </c>
      <c r="BL31" s="71">
        <v>0</v>
      </c>
      <c r="BM31" s="130">
        <f>BL31+BK31</f>
        <v>0</v>
      </c>
      <c r="BN31" s="206">
        <f>BM31+BJ31</f>
        <v>192569</v>
      </c>
      <c r="BO31" s="496" t="s">
        <v>73</v>
      </c>
    </row>
    <row r="32" spans="1:68" s="276" customFormat="1" ht="46.5" customHeight="1">
      <c r="A32" s="455"/>
      <c r="B32" s="463"/>
      <c r="C32" s="439"/>
      <c r="D32" s="393" t="s">
        <v>71</v>
      </c>
      <c r="E32" s="495"/>
      <c r="F32" s="164">
        <v>789409</v>
      </c>
      <c r="G32" s="105">
        <v>4783</v>
      </c>
      <c r="H32" s="279">
        <f>G32+F32</f>
        <v>794192</v>
      </c>
      <c r="I32" s="168"/>
      <c r="J32" s="168"/>
      <c r="K32" s="377"/>
      <c r="L32" s="164"/>
      <c r="M32" s="168"/>
      <c r="N32" s="377"/>
      <c r="O32" s="164"/>
      <c r="P32" s="168"/>
      <c r="Q32" s="377"/>
      <c r="R32" s="164"/>
      <c r="S32" s="280"/>
      <c r="T32" s="377"/>
      <c r="U32" s="164"/>
      <c r="V32" s="105"/>
      <c r="W32" s="279"/>
      <c r="X32" s="164"/>
      <c r="Y32" s="105"/>
      <c r="Z32" s="281"/>
      <c r="AA32" s="164">
        <v>0</v>
      </c>
      <c r="AB32" s="105">
        <f>344909+4783</f>
        <v>349692</v>
      </c>
      <c r="AC32" s="279">
        <f>AA32+AB32</f>
        <v>349692</v>
      </c>
      <c r="AD32" s="164">
        <v>0</v>
      </c>
      <c r="AE32" s="166">
        <v>0</v>
      </c>
      <c r="AF32" s="279">
        <f>AE32+AD32</f>
        <v>0</v>
      </c>
      <c r="AG32" s="164">
        <v>0</v>
      </c>
      <c r="AH32" s="105">
        <v>0</v>
      </c>
      <c r="AI32" s="279">
        <f>AH32+AG32</f>
        <v>0</v>
      </c>
      <c r="AJ32" s="164">
        <v>0</v>
      </c>
      <c r="AK32" s="105">
        <v>0</v>
      </c>
      <c r="AL32" s="279">
        <f>AK32+AJ32</f>
        <v>0</v>
      </c>
      <c r="AM32" s="164">
        <v>0</v>
      </c>
      <c r="AN32" s="105">
        <v>0</v>
      </c>
      <c r="AO32" s="282">
        <f>AN32+AM32</f>
        <v>0</v>
      </c>
      <c r="AP32" s="164">
        <v>0</v>
      </c>
      <c r="AQ32" s="166">
        <v>0</v>
      </c>
      <c r="AR32" s="279">
        <f>AQ32+AP32</f>
        <v>0</v>
      </c>
      <c r="AS32" s="168">
        <v>0</v>
      </c>
      <c r="AT32" s="168">
        <v>0</v>
      </c>
      <c r="AU32" s="377">
        <f>AT32+AS32</f>
        <v>0</v>
      </c>
      <c r="AV32" s="164">
        <v>0</v>
      </c>
      <c r="AW32" s="168">
        <v>0</v>
      </c>
      <c r="AX32" s="377">
        <f>AW32+AV32</f>
        <v>0</v>
      </c>
      <c r="AY32" s="164">
        <v>0</v>
      </c>
      <c r="AZ32" s="168">
        <v>0</v>
      </c>
      <c r="BA32" s="377">
        <f>AZ32+AY32</f>
        <v>0</v>
      </c>
      <c r="BB32" s="164">
        <v>0</v>
      </c>
      <c r="BC32" s="168">
        <v>0</v>
      </c>
      <c r="BD32" s="377">
        <f>BC32+BB32</f>
        <v>0</v>
      </c>
      <c r="BE32" s="164">
        <v>0</v>
      </c>
      <c r="BF32" s="168">
        <v>0</v>
      </c>
      <c r="BG32" s="377">
        <f>BF32+BE32</f>
        <v>0</v>
      </c>
      <c r="BH32" s="283">
        <f t="shared" si="21"/>
        <v>0</v>
      </c>
      <c r="BI32" s="284">
        <f t="shared" si="21"/>
        <v>349692</v>
      </c>
      <c r="BJ32" s="285">
        <f t="shared" si="21"/>
        <v>349692</v>
      </c>
      <c r="BK32" s="169">
        <v>789409</v>
      </c>
      <c r="BL32" s="166">
        <v>-344909</v>
      </c>
      <c r="BM32" s="377">
        <f>BL32+BK32</f>
        <v>444500</v>
      </c>
      <c r="BN32" s="291">
        <f>BM32+BJ32</f>
        <v>794192</v>
      </c>
      <c r="BO32" s="465"/>
    </row>
    <row r="33" spans="1:68" s="276" customFormat="1" ht="63" customHeight="1" thickBot="1">
      <c r="A33" s="456"/>
      <c r="B33" s="464"/>
      <c r="C33" s="493"/>
      <c r="D33" s="432" t="s">
        <v>11</v>
      </c>
      <c r="E33" s="497"/>
      <c r="F33" s="61">
        <f>F31+F32</f>
        <v>986761</v>
      </c>
      <c r="G33" s="62">
        <f t="shared" ref="G33:BN33" si="22">G31+G32</f>
        <v>0</v>
      </c>
      <c r="H33" s="63">
        <f t="shared" si="22"/>
        <v>986761</v>
      </c>
      <c r="I33" s="67">
        <f t="shared" si="22"/>
        <v>0</v>
      </c>
      <c r="J33" s="61">
        <f t="shared" si="22"/>
        <v>0</v>
      </c>
      <c r="K33" s="61">
        <f t="shared" si="22"/>
        <v>0</v>
      </c>
      <c r="L33" s="61">
        <f t="shared" si="22"/>
        <v>0</v>
      </c>
      <c r="M33" s="61">
        <f t="shared" si="22"/>
        <v>0</v>
      </c>
      <c r="N33" s="61">
        <f t="shared" si="22"/>
        <v>0</v>
      </c>
      <c r="O33" s="61">
        <f t="shared" si="22"/>
        <v>0</v>
      </c>
      <c r="P33" s="61">
        <f t="shared" si="22"/>
        <v>0</v>
      </c>
      <c r="Q33" s="61">
        <f t="shared" si="22"/>
        <v>0</v>
      </c>
      <c r="R33" s="61">
        <f t="shared" si="22"/>
        <v>0</v>
      </c>
      <c r="S33" s="61">
        <f t="shared" si="22"/>
        <v>0</v>
      </c>
      <c r="T33" s="65">
        <f t="shared" si="22"/>
        <v>0</v>
      </c>
      <c r="U33" s="61">
        <f t="shared" si="22"/>
        <v>0</v>
      </c>
      <c r="V33" s="62">
        <f t="shared" si="22"/>
        <v>0</v>
      </c>
      <c r="W33" s="63">
        <f t="shared" si="22"/>
        <v>0</v>
      </c>
      <c r="X33" s="61">
        <f t="shared" si="22"/>
        <v>0</v>
      </c>
      <c r="Y33" s="62">
        <f t="shared" si="22"/>
        <v>0</v>
      </c>
      <c r="Z33" s="64">
        <f t="shared" si="22"/>
        <v>0</v>
      </c>
      <c r="AA33" s="61">
        <f t="shared" si="22"/>
        <v>197352</v>
      </c>
      <c r="AB33" s="62">
        <f t="shared" si="22"/>
        <v>344909</v>
      </c>
      <c r="AC33" s="63">
        <f t="shared" si="22"/>
        <v>542261</v>
      </c>
      <c r="AD33" s="61">
        <f t="shared" si="22"/>
        <v>0</v>
      </c>
      <c r="AE33" s="62">
        <f t="shared" si="22"/>
        <v>0</v>
      </c>
      <c r="AF33" s="63">
        <f t="shared" si="22"/>
        <v>0</v>
      </c>
      <c r="AG33" s="61">
        <f t="shared" si="22"/>
        <v>0</v>
      </c>
      <c r="AH33" s="62">
        <f t="shared" si="22"/>
        <v>0</v>
      </c>
      <c r="AI33" s="63">
        <f t="shared" si="22"/>
        <v>0</v>
      </c>
      <c r="AJ33" s="61">
        <f t="shared" si="22"/>
        <v>0</v>
      </c>
      <c r="AK33" s="62">
        <f t="shared" si="22"/>
        <v>0</v>
      </c>
      <c r="AL33" s="63">
        <f t="shared" si="22"/>
        <v>0</v>
      </c>
      <c r="AM33" s="61">
        <f t="shared" si="22"/>
        <v>0</v>
      </c>
      <c r="AN33" s="62">
        <f t="shared" si="22"/>
        <v>0</v>
      </c>
      <c r="AO33" s="63">
        <f t="shared" si="22"/>
        <v>0</v>
      </c>
      <c r="AP33" s="61">
        <f t="shared" si="22"/>
        <v>0</v>
      </c>
      <c r="AQ33" s="62">
        <f t="shared" si="22"/>
        <v>0</v>
      </c>
      <c r="AR33" s="63">
        <f t="shared" si="22"/>
        <v>0</v>
      </c>
      <c r="AS33" s="66">
        <f t="shared" si="22"/>
        <v>0</v>
      </c>
      <c r="AT33" s="62">
        <f t="shared" si="22"/>
        <v>0</v>
      </c>
      <c r="AU33" s="67">
        <f t="shared" si="22"/>
        <v>0</v>
      </c>
      <c r="AV33" s="65">
        <f t="shared" si="22"/>
        <v>0</v>
      </c>
      <c r="AW33" s="62">
        <f t="shared" si="22"/>
        <v>0</v>
      </c>
      <c r="AX33" s="67">
        <f t="shared" si="22"/>
        <v>0</v>
      </c>
      <c r="AY33" s="65">
        <f t="shared" si="22"/>
        <v>0</v>
      </c>
      <c r="AZ33" s="62">
        <f t="shared" si="22"/>
        <v>0</v>
      </c>
      <c r="BA33" s="67">
        <f t="shared" si="22"/>
        <v>0</v>
      </c>
      <c r="BB33" s="65">
        <f t="shared" si="22"/>
        <v>0</v>
      </c>
      <c r="BC33" s="62">
        <f t="shared" si="22"/>
        <v>0</v>
      </c>
      <c r="BD33" s="67">
        <f t="shared" si="22"/>
        <v>0</v>
      </c>
      <c r="BE33" s="65">
        <f t="shared" si="22"/>
        <v>0</v>
      </c>
      <c r="BF33" s="62">
        <f t="shared" si="22"/>
        <v>0</v>
      </c>
      <c r="BG33" s="67">
        <f t="shared" si="22"/>
        <v>0</v>
      </c>
      <c r="BH33" s="65">
        <f t="shared" si="22"/>
        <v>197352</v>
      </c>
      <c r="BI33" s="62">
        <f t="shared" si="22"/>
        <v>344909</v>
      </c>
      <c r="BJ33" s="137">
        <f t="shared" si="22"/>
        <v>542261</v>
      </c>
      <c r="BK33" s="65">
        <f t="shared" si="22"/>
        <v>789409</v>
      </c>
      <c r="BL33" s="62">
        <f t="shared" si="22"/>
        <v>-344909</v>
      </c>
      <c r="BM33" s="67">
        <f t="shared" si="22"/>
        <v>444500</v>
      </c>
      <c r="BN33" s="204">
        <f t="shared" si="22"/>
        <v>986761</v>
      </c>
      <c r="BO33" s="466"/>
    </row>
    <row r="34" spans="1:68" s="294" customFormat="1" ht="52.5" customHeight="1" thickTop="1">
      <c r="A34" s="489">
        <v>6</v>
      </c>
      <c r="B34" s="490" t="s">
        <v>68</v>
      </c>
      <c r="C34" s="491" t="s">
        <v>74</v>
      </c>
      <c r="D34" s="292" t="s">
        <v>23</v>
      </c>
      <c r="E34" s="486" t="s">
        <v>24</v>
      </c>
      <c r="F34" s="118">
        <v>284682</v>
      </c>
      <c r="G34" s="119">
        <v>-218910</v>
      </c>
      <c r="H34" s="58">
        <f>G34+F34</f>
        <v>65772</v>
      </c>
      <c r="I34" s="121"/>
      <c r="J34" s="119"/>
      <c r="K34" s="60">
        <f>J34+I34</f>
        <v>0</v>
      </c>
      <c r="L34" s="119">
        <v>0</v>
      </c>
      <c r="M34" s="120">
        <v>0</v>
      </c>
      <c r="N34" s="60">
        <f>M34+L34</f>
        <v>0</v>
      </c>
      <c r="O34" s="120"/>
      <c r="P34" s="120"/>
      <c r="Q34" s="60"/>
      <c r="R34" s="119"/>
      <c r="S34" s="119"/>
      <c r="T34" s="127">
        <f>R34+S34</f>
        <v>0</v>
      </c>
      <c r="U34" s="118"/>
      <c r="V34" s="120"/>
      <c r="W34" s="58">
        <f>U34+V34</f>
        <v>0</v>
      </c>
      <c r="X34" s="118">
        <v>0</v>
      </c>
      <c r="Y34" s="126">
        <v>0</v>
      </c>
      <c r="Z34" s="58">
        <f>X34+Y34</f>
        <v>0</v>
      </c>
      <c r="AA34" s="118">
        <v>264682</v>
      </c>
      <c r="AB34" s="120">
        <v>-198910</v>
      </c>
      <c r="AC34" s="58">
        <f>AA34+AB34</f>
        <v>65772</v>
      </c>
      <c r="AD34" s="121">
        <v>0</v>
      </c>
      <c r="AE34" s="119">
        <v>0</v>
      </c>
      <c r="AF34" s="127">
        <f>AD34+AE34</f>
        <v>0</v>
      </c>
      <c r="AG34" s="118">
        <v>0</v>
      </c>
      <c r="AH34" s="119">
        <v>0</v>
      </c>
      <c r="AI34" s="58">
        <f>AG34+AH34</f>
        <v>0</v>
      </c>
      <c r="AJ34" s="121">
        <v>0</v>
      </c>
      <c r="AK34" s="119">
        <v>0</v>
      </c>
      <c r="AL34" s="127">
        <f>AJ34+AK34</f>
        <v>0</v>
      </c>
      <c r="AM34" s="118">
        <v>0</v>
      </c>
      <c r="AN34" s="119">
        <v>0</v>
      </c>
      <c r="AO34" s="128">
        <f>AM34+AN34</f>
        <v>0</v>
      </c>
      <c r="AP34" s="118">
        <v>0</v>
      </c>
      <c r="AQ34" s="119">
        <v>0</v>
      </c>
      <c r="AR34" s="128">
        <f>AP34+AQ34</f>
        <v>0</v>
      </c>
      <c r="AS34" s="118">
        <v>0</v>
      </c>
      <c r="AT34" s="119">
        <v>0</v>
      </c>
      <c r="AU34" s="128">
        <f>AS34+AT34</f>
        <v>0</v>
      </c>
      <c r="AV34" s="121">
        <v>0</v>
      </c>
      <c r="AW34" s="119">
        <v>0</v>
      </c>
      <c r="AX34" s="293">
        <f>AV34+AW34</f>
        <v>0</v>
      </c>
      <c r="AY34" s="118">
        <v>0</v>
      </c>
      <c r="AZ34" s="119">
        <v>0</v>
      </c>
      <c r="BA34" s="128">
        <f>AY34+AZ34</f>
        <v>0</v>
      </c>
      <c r="BB34" s="121">
        <v>0</v>
      </c>
      <c r="BC34" s="119">
        <v>0</v>
      </c>
      <c r="BD34" s="293">
        <f>BB34+BC34</f>
        <v>0</v>
      </c>
      <c r="BE34" s="118">
        <v>0</v>
      </c>
      <c r="BF34" s="119">
        <v>0</v>
      </c>
      <c r="BG34" s="128">
        <f>BE34+BF34</f>
        <v>0</v>
      </c>
      <c r="BH34" s="59">
        <f>I34+L34+O34+R34+U34+X34+AA34+AD34+AG34+AJ34+AM34</f>
        <v>264682</v>
      </c>
      <c r="BI34" s="208">
        <f>J34+M34+P34+S34+V34+Y34+AB34+AE34+AH34+AK34+AN34</f>
        <v>-198910</v>
      </c>
      <c r="BJ34" s="58">
        <f t="shared" ref="BJ34:BJ35" si="23">K34+N34+Q34+T34+W34+Z34+AC34+AF34+AI34+AL34+AO34</f>
        <v>65772</v>
      </c>
      <c r="BK34" s="121">
        <v>20000</v>
      </c>
      <c r="BL34" s="119">
        <v>-20000</v>
      </c>
      <c r="BM34" s="127">
        <f>BL34+BK34</f>
        <v>0</v>
      </c>
      <c r="BN34" s="378">
        <f>BM34+BJ34</f>
        <v>65772</v>
      </c>
      <c r="BO34" s="488" t="s">
        <v>75</v>
      </c>
    </row>
    <row r="35" spans="1:68" s="294" customFormat="1" ht="45" customHeight="1">
      <c r="A35" s="484"/>
      <c r="B35" s="463"/>
      <c r="C35" s="485"/>
      <c r="D35" s="295" t="s">
        <v>71</v>
      </c>
      <c r="E35" s="487"/>
      <c r="F35" s="164">
        <v>0</v>
      </c>
      <c r="G35" s="166">
        <v>218910</v>
      </c>
      <c r="H35" s="58">
        <f>G35+F35</f>
        <v>218910</v>
      </c>
      <c r="I35" s="168"/>
      <c r="J35" s="166"/>
      <c r="K35" s="284"/>
      <c r="L35" s="166"/>
      <c r="M35" s="105"/>
      <c r="N35" s="284"/>
      <c r="O35" s="105"/>
      <c r="P35" s="105"/>
      <c r="Q35" s="284"/>
      <c r="R35" s="166"/>
      <c r="S35" s="166"/>
      <c r="T35" s="281"/>
      <c r="U35" s="164"/>
      <c r="V35" s="105"/>
      <c r="W35" s="279"/>
      <c r="X35" s="164"/>
      <c r="Y35" s="99"/>
      <c r="Z35" s="279"/>
      <c r="AA35" s="164">
        <v>0</v>
      </c>
      <c r="AB35" s="105">
        <v>218910</v>
      </c>
      <c r="AC35" s="279">
        <f>AB35+AA35</f>
        <v>218910</v>
      </c>
      <c r="AD35" s="168">
        <v>0</v>
      </c>
      <c r="AE35" s="166">
        <v>0</v>
      </c>
      <c r="AF35" s="281">
        <f>AE35+AD35</f>
        <v>0</v>
      </c>
      <c r="AG35" s="164">
        <v>0</v>
      </c>
      <c r="AH35" s="166">
        <v>0</v>
      </c>
      <c r="AI35" s="279">
        <f>AH35+AG35</f>
        <v>0</v>
      </c>
      <c r="AJ35" s="168">
        <v>0</v>
      </c>
      <c r="AK35" s="166">
        <v>0</v>
      </c>
      <c r="AL35" s="281">
        <f>AK35+AJ35</f>
        <v>0</v>
      </c>
      <c r="AM35" s="164">
        <v>0</v>
      </c>
      <c r="AN35" s="166">
        <v>0</v>
      </c>
      <c r="AO35" s="282">
        <f>AN35+AM35</f>
        <v>0</v>
      </c>
      <c r="AP35" s="164">
        <v>0</v>
      </c>
      <c r="AQ35" s="166">
        <v>0</v>
      </c>
      <c r="AR35" s="282">
        <f>AQ35+AP35</f>
        <v>0</v>
      </c>
      <c r="AS35" s="164">
        <v>0</v>
      </c>
      <c r="AT35" s="166">
        <v>0</v>
      </c>
      <c r="AU35" s="282">
        <f>AT35+AS35</f>
        <v>0</v>
      </c>
      <c r="AV35" s="168">
        <v>0</v>
      </c>
      <c r="AW35" s="166">
        <v>0</v>
      </c>
      <c r="AX35" s="296">
        <f>AW35+AV35</f>
        <v>0</v>
      </c>
      <c r="AY35" s="164">
        <v>0</v>
      </c>
      <c r="AZ35" s="166">
        <v>0</v>
      </c>
      <c r="BA35" s="282">
        <f>AZ35+AY35</f>
        <v>0</v>
      </c>
      <c r="BB35" s="168">
        <v>0</v>
      </c>
      <c r="BC35" s="166">
        <v>0</v>
      </c>
      <c r="BD35" s="296">
        <f>BC35+BB35</f>
        <v>0</v>
      </c>
      <c r="BE35" s="164"/>
      <c r="BF35" s="166"/>
      <c r="BG35" s="282">
        <f>BF35+BE35</f>
        <v>0</v>
      </c>
      <c r="BH35" s="297">
        <f>I35+L35+O35+R35+U35+X35+AA35+AD35+AG35+AJ35+AM35</f>
        <v>0</v>
      </c>
      <c r="BI35" s="127">
        <f>J35+M35+P35+S35+V35+Y35+AB35+AE35+AH35+AK35+AN35</f>
        <v>218910</v>
      </c>
      <c r="BJ35" s="56">
        <f t="shared" si="23"/>
        <v>218910</v>
      </c>
      <c r="BK35" s="168">
        <v>0</v>
      </c>
      <c r="BL35" s="166">
        <v>0</v>
      </c>
      <c r="BM35" s="127">
        <f>BL35+BK35</f>
        <v>0</v>
      </c>
      <c r="BN35" s="378">
        <f>BM35+BJ35</f>
        <v>218910</v>
      </c>
      <c r="BO35" s="488"/>
    </row>
    <row r="36" spans="1:68" s="294" customFormat="1" ht="69.75" customHeight="1" thickBot="1">
      <c r="A36" s="445"/>
      <c r="B36" s="447"/>
      <c r="C36" s="449"/>
      <c r="D36" s="452" t="s">
        <v>11</v>
      </c>
      <c r="E36" s="453"/>
      <c r="F36" s="134">
        <f>F34+F35</f>
        <v>284682</v>
      </c>
      <c r="G36" s="135">
        <f t="shared" ref="G36:BN36" si="24">G34+G35</f>
        <v>0</v>
      </c>
      <c r="H36" s="136">
        <f>H34+H35</f>
        <v>284682</v>
      </c>
      <c r="I36" s="286">
        <f t="shared" si="24"/>
        <v>0</v>
      </c>
      <c r="J36" s="135">
        <f t="shared" si="24"/>
        <v>0</v>
      </c>
      <c r="K36" s="135">
        <f t="shared" si="24"/>
        <v>0</v>
      </c>
      <c r="L36" s="135">
        <f t="shared" si="24"/>
        <v>0</v>
      </c>
      <c r="M36" s="135">
        <f t="shared" si="24"/>
        <v>0</v>
      </c>
      <c r="N36" s="135">
        <f t="shared" si="24"/>
        <v>0</v>
      </c>
      <c r="O36" s="135">
        <f t="shared" si="24"/>
        <v>0</v>
      </c>
      <c r="P36" s="135">
        <f t="shared" si="24"/>
        <v>0</v>
      </c>
      <c r="Q36" s="135">
        <f t="shared" si="24"/>
        <v>0</v>
      </c>
      <c r="R36" s="135">
        <f t="shared" si="24"/>
        <v>0</v>
      </c>
      <c r="S36" s="135">
        <f t="shared" si="24"/>
        <v>0</v>
      </c>
      <c r="T36" s="288">
        <f t="shared" si="24"/>
        <v>0</v>
      </c>
      <c r="U36" s="134">
        <f t="shared" si="24"/>
        <v>0</v>
      </c>
      <c r="V36" s="135">
        <f t="shared" si="24"/>
        <v>0</v>
      </c>
      <c r="W36" s="136">
        <f t="shared" si="24"/>
        <v>0</v>
      </c>
      <c r="X36" s="134">
        <f t="shared" si="24"/>
        <v>0</v>
      </c>
      <c r="Y36" s="135">
        <f t="shared" si="24"/>
        <v>0</v>
      </c>
      <c r="Z36" s="136">
        <f t="shared" si="24"/>
        <v>0</v>
      </c>
      <c r="AA36" s="134">
        <f t="shared" si="24"/>
        <v>264682</v>
      </c>
      <c r="AB36" s="135">
        <f t="shared" si="24"/>
        <v>20000</v>
      </c>
      <c r="AC36" s="136">
        <f t="shared" si="24"/>
        <v>284682</v>
      </c>
      <c r="AD36" s="286">
        <f t="shared" si="24"/>
        <v>0</v>
      </c>
      <c r="AE36" s="135">
        <f t="shared" si="24"/>
        <v>0</v>
      </c>
      <c r="AF36" s="288">
        <f t="shared" si="24"/>
        <v>0</v>
      </c>
      <c r="AG36" s="134">
        <f t="shared" si="24"/>
        <v>0</v>
      </c>
      <c r="AH36" s="135">
        <f t="shared" si="24"/>
        <v>0</v>
      </c>
      <c r="AI36" s="136">
        <f t="shared" si="24"/>
        <v>0</v>
      </c>
      <c r="AJ36" s="286">
        <f t="shared" si="24"/>
        <v>0</v>
      </c>
      <c r="AK36" s="135">
        <f t="shared" si="24"/>
        <v>0</v>
      </c>
      <c r="AL36" s="288">
        <f t="shared" si="24"/>
        <v>0</v>
      </c>
      <c r="AM36" s="134">
        <f t="shared" si="24"/>
        <v>0</v>
      </c>
      <c r="AN36" s="135">
        <f t="shared" si="24"/>
        <v>0</v>
      </c>
      <c r="AO36" s="136">
        <f t="shared" si="24"/>
        <v>0</v>
      </c>
      <c r="AP36" s="134">
        <f t="shared" si="24"/>
        <v>0</v>
      </c>
      <c r="AQ36" s="135">
        <f t="shared" si="24"/>
        <v>0</v>
      </c>
      <c r="AR36" s="136">
        <f t="shared" si="24"/>
        <v>0</v>
      </c>
      <c r="AS36" s="134">
        <f t="shared" si="24"/>
        <v>0</v>
      </c>
      <c r="AT36" s="135">
        <f t="shared" si="24"/>
        <v>0</v>
      </c>
      <c r="AU36" s="136">
        <f t="shared" si="24"/>
        <v>0</v>
      </c>
      <c r="AV36" s="286">
        <f t="shared" si="24"/>
        <v>0</v>
      </c>
      <c r="AW36" s="135">
        <f t="shared" si="24"/>
        <v>0</v>
      </c>
      <c r="AX36" s="288">
        <f t="shared" si="24"/>
        <v>0</v>
      </c>
      <c r="AY36" s="134">
        <f t="shared" si="24"/>
        <v>0</v>
      </c>
      <c r="AZ36" s="135">
        <f t="shared" si="24"/>
        <v>0</v>
      </c>
      <c r="BA36" s="136">
        <f t="shared" si="24"/>
        <v>0</v>
      </c>
      <c r="BB36" s="286">
        <f t="shared" si="24"/>
        <v>0</v>
      </c>
      <c r="BC36" s="135">
        <f t="shared" si="24"/>
        <v>0</v>
      </c>
      <c r="BD36" s="288">
        <f t="shared" si="24"/>
        <v>0</v>
      </c>
      <c r="BE36" s="134">
        <f t="shared" si="24"/>
        <v>0</v>
      </c>
      <c r="BF36" s="135">
        <f t="shared" si="24"/>
        <v>0</v>
      </c>
      <c r="BG36" s="136">
        <f t="shared" si="24"/>
        <v>0</v>
      </c>
      <c r="BH36" s="134">
        <f t="shared" si="24"/>
        <v>264682</v>
      </c>
      <c r="BI36" s="135">
        <f t="shared" si="24"/>
        <v>20000</v>
      </c>
      <c r="BJ36" s="136">
        <f t="shared" si="24"/>
        <v>284682</v>
      </c>
      <c r="BK36" s="286">
        <f t="shared" si="24"/>
        <v>20000</v>
      </c>
      <c r="BL36" s="135">
        <f t="shared" si="24"/>
        <v>-20000</v>
      </c>
      <c r="BM36" s="288">
        <f t="shared" si="24"/>
        <v>0</v>
      </c>
      <c r="BN36" s="300">
        <f t="shared" si="24"/>
        <v>284682</v>
      </c>
      <c r="BO36" s="451"/>
    </row>
    <row r="37" spans="1:68" s="294" customFormat="1" ht="64.5" customHeight="1" thickTop="1">
      <c r="A37" s="444">
        <v>7</v>
      </c>
      <c r="B37" s="446" t="s">
        <v>68</v>
      </c>
      <c r="C37" s="448" t="s">
        <v>76</v>
      </c>
      <c r="D37" s="298" t="s">
        <v>23</v>
      </c>
      <c r="E37" s="486" t="s">
        <v>24</v>
      </c>
      <c r="F37" s="68">
        <v>139644</v>
      </c>
      <c r="G37" s="71">
        <v>-16627</v>
      </c>
      <c r="H37" s="130">
        <f>G37+F37</f>
        <v>123017</v>
      </c>
      <c r="I37" s="73"/>
      <c r="J37" s="71"/>
      <c r="K37" s="278">
        <f>J37+I37</f>
        <v>0</v>
      </c>
      <c r="L37" s="71">
        <v>0</v>
      </c>
      <c r="M37" s="69">
        <v>0</v>
      </c>
      <c r="N37" s="278">
        <f>M37+L37</f>
        <v>0</v>
      </c>
      <c r="O37" s="69"/>
      <c r="P37" s="69"/>
      <c r="Q37" s="278"/>
      <c r="R37" s="71"/>
      <c r="S37" s="71"/>
      <c r="T37" s="131">
        <f>R37+S37</f>
        <v>0</v>
      </c>
      <c r="U37" s="68"/>
      <c r="V37" s="69"/>
      <c r="W37" s="130">
        <f>U37+V37</f>
        <v>0</v>
      </c>
      <c r="X37" s="68">
        <v>0</v>
      </c>
      <c r="Y37" s="129">
        <v>0</v>
      </c>
      <c r="Z37" s="130">
        <f>X37+Y37</f>
        <v>0</v>
      </c>
      <c r="AA37" s="68">
        <v>60653</v>
      </c>
      <c r="AB37" s="69">
        <v>-2429</v>
      </c>
      <c r="AC37" s="130">
        <f>AA37+AB37</f>
        <v>58224</v>
      </c>
      <c r="AD37" s="73">
        <v>0</v>
      </c>
      <c r="AE37" s="71">
        <v>0</v>
      </c>
      <c r="AF37" s="131">
        <f>AD37+AE37</f>
        <v>0</v>
      </c>
      <c r="AG37" s="68">
        <v>0</v>
      </c>
      <c r="AH37" s="71">
        <v>0</v>
      </c>
      <c r="AI37" s="130">
        <f>AG37+AH37</f>
        <v>0</v>
      </c>
      <c r="AJ37" s="73">
        <v>0</v>
      </c>
      <c r="AK37" s="71">
        <v>0</v>
      </c>
      <c r="AL37" s="131">
        <f>AJ37+AK37</f>
        <v>0</v>
      </c>
      <c r="AM37" s="68">
        <v>0</v>
      </c>
      <c r="AN37" s="71">
        <v>0</v>
      </c>
      <c r="AO37" s="171">
        <f>AM37+AN37</f>
        <v>0</v>
      </c>
      <c r="AP37" s="73">
        <v>0</v>
      </c>
      <c r="AQ37" s="71">
        <v>0</v>
      </c>
      <c r="AR37" s="299">
        <f>AP37+AQ37</f>
        <v>0</v>
      </c>
      <c r="AS37" s="68">
        <v>0</v>
      </c>
      <c r="AT37" s="71">
        <v>0</v>
      </c>
      <c r="AU37" s="171">
        <f>AS37+AT37</f>
        <v>0</v>
      </c>
      <c r="AV37" s="73">
        <v>0</v>
      </c>
      <c r="AW37" s="71">
        <v>0</v>
      </c>
      <c r="AX37" s="299">
        <f>AV37+AW37</f>
        <v>0</v>
      </c>
      <c r="AY37" s="68">
        <v>0</v>
      </c>
      <c r="AZ37" s="71">
        <v>0</v>
      </c>
      <c r="BA37" s="171">
        <f>AY37+AZ37</f>
        <v>0</v>
      </c>
      <c r="BB37" s="73">
        <v>0</v>
      </c>
      <c r="BC37" s="71">
        <v>0</v>
      </c>
      <c r="BD37" s="299">
        <f>BB37+BC37</f>
        <v>0</v>
      </c>
      <c r="BE37" s="68">
        <v>0</v>
      </c>
      <c r="BF37" s="71">
        <v>0</v>
      </c>
      <c r="BG37" s="171">
        <f>BE37+BF37</f>
        <v>0</v>
      </c>
      <c r="BH37" s="132">
        <f>I37+L37+O37+R37+U37+X37+AA37+AD37+AG37+AJ37+AM37</f>
        <v>60653</v>
      </c>
      <c r="BI37" s="53">
        <f>J37+M37+P37+S37+V37+Y37+AB37+AE37+AH37+AK37+AN37</f>
        <v>-2429</v>
      </c>
      <c r="BJ37" s="130">
        <f t="shared" ref="BJ37:BJ38" si="25">K37+N37+Q37+T37+W37+Z37+AC37+AF37+AI37+AL37+AO37</f>
        <v>58224</v>
      </c>
      <c r="BK37" s="73">
        <v>78991</v>
      </c>
      <c r="BL37" s="71">
        <v>-14198</v>
      </c>
      <c r="BM37" s="131">
        <f>BL37+BK37</f>
        <v>64793</v>
      </c>
      <c r="BN37" s="206">
        <f>BM37+BJ37</f>
        <v>123017</v>
      </c>
      <c r="BO37" s="488" t="s">
        <v>77</v>
      </c>
    </row>
    <row r="38" spans="1:68" s="294" customFormat="1" ht="45" customHeight="1">
      <c r="A38" s="484"/>
      <c r="B38" s="463"/>
      <c r="C38" s="485"/>
      <c r="D38" s="295" t="s">
        <v>71</v>
      </c>
      <c r="E38" s="487"/>
      <c r="F38" s="164">
        <v>0</v>
      </c>
      <c r="G38" s="166">
        <v>16627</v>
      </c>
      <c r="H38" s="58">
        <f>G38+F38</f>
        <v>16627</v>
      </c>
      <c r="I38" s="168"/>
      <c r="J38" s="166"/>
      <c r="K38" s="284"/>
      <c r="L38" s="166"/>
      <c r="M38" s="105"/>
      <c r="N38" s="284"/>
      <c r="O38" s="105"/>
      <c r="P38" s="105"/>
      <c r="Q38" s="284"/>
      <c r="R38" s="166"/>
      <c r="S38" s="166"/>
      <c r="T38" s="281"/>
      <c r="U38" s="164"/>
      <c r="V38" s="105"/>
      <c r="W38" s="279"/>
      <c r="X38" s="164"/>
      <c r="Y38" s="99"/>
      <c r="Z38" s="279"/>
      <c r="AA38" s="164">
        <v>0</v>
      </c>
      <c r="AB38" s="105">
        <v>16627</v>
      </c>
      <c r="AC38" s="279">
        <f>AB38+AA38</f>
        <v>16627</v>
      </c>
      <c r="AD38" s="168"/>
      <c r="AE38" s="166"/>
      <c r="AF38" s="281">
        <f>AE38+AD38</f>
        <v>0</v>
      </c>
      <c r="AG38" s="164">
        <v>0</v>
      </c>
      <c r="AH38" s="166">
        <v>0</v>
      </c>
      <c r="AI38" s="279">
        <f>AH38+AG38</f>
        <v>0</v>
      </c>
      <c r="AJ38" s="168">
        <v>0</v>
      </c>
      <c r="AK38" s="166">
        <v>0</v>
      </c>
      <c r="AL38" s="281">
        <f>AK38+AJ38</f>
        <v>0</v>
      </c>
      <c r="AM38" s="164">
        <v>0</v>
      </c>
      <c r="AN38" s="166">
        <v>0</v>
      </c>
      <c r="AO38" s="282">
        <f>AN38+AM38</f>
        <v>0</v>
      </c>
      <c r="AP38" s="164">
        <v>0</v>
      </c>
      <c r="AQ38" s="166">
        <v>0</v>
      </c>
      <c r="AR38" s="282">
        <f>AQ38+AP38</f>
        <v>0</v>
      </c>
      <c r="AS38" s="164">
        <v>0</v>
      </c>
      <c r="AT38" s="166">
        <v>0</v>
      </c>
      <c r="AU38" s="282">
        <f>AT38+AS38</f>
        <v>0</v>
      </c>
      <c r="AV38" s="168">
        <v>0</v>
      </c>
      <c r="AW38" s="166">
        <v>0</v>
      </c>
      <c r="AX38" s="296">
        <f>AW38+AV38</f>
        <v>0</v>
      </c>
      <c r="AY38" s="164">
        <v>0</v>
      </c>
      <c r="AZ38" s="166">
        <v>0</v>
      </c>
      <c r="BA38" s="282">
        <f>AZ38+AY38</f>
        <v>0</v>
      </c>
      <c r="BB38" s="168">
        <v>0</v>
      </c>
      <c r="BC38" s="166">
        <v>0</v>
      </c>
      <c r="BD38" s="296">
        <f>BC38+BB38</f>
        <v>0</v>
      </c>
      <c r="BE38" s="164">
        <v>0</v>
      </c>
      <c r="BF38" s="166">
        <v>0</v>
      </c>
      <c r="BG38" s="282">
        <f>BF38+BE38</f>
        <v>0</v>
      </c>
      <c r="BH38" s="297">
        <f>I38+L38+O38+R38+U38+X38+AA38+AD38+AG38+AJ38+AM38</f>
        <v>0</v>
      </c>
      <c r="BI38" s="127">
        <f>J38+M38+P38+S38+V38+Y38+AB38+AE38+AH38+AK38+AN38</f>
        <v>16627</v>
      </c>
      <c r="BJ38" s="56">
        <f t="shared" si="25"/>
        <v>16627</v>
      </c>
      <c r="BK38" s="168">
        <v>0</v>
      </c>
      <c r="BL38" s="166">
        <v>0</v>
      </c>
      <c r="BM38" s="127">
        <f>BL38+BK38</f>
        <v>0</v>
      </c>
      <c r="BN38" s="378">
        <f>BM38+BJ38</f>
        <v>16627</v>
      </c>
      <c r="BO38" s="488"/>
    </row>
    <row r="39" spans="1:68" s="294" customFormat="1" ht="63.75" customHeight="1" thickBot="1">
      <c r="A39" s="445"/>
      <c r="B39" s="447"/>
      <c r="C39" s="449"/>
      <c r="D39" s="452" t="s">
        <v>11</v>
      </c>
      <c r="E39" s="453"/>
      <c r="F39" s="134">
        <f>F37+F38</f>
        <v>139644</v>
      </c>
      <c r="G39" s="135">
        <f t="shared" ref="G39:BN39" si="26">G37+G38</f>
        <v>0</v>
      </c>
      <c r="H39" s="136">
        <f t="shared" si="26"/>
        <v>139644</v>
      </c>
      <c r="I39" s="286">
        <f t="shared" si="26"/>
        <v>0</v>
      </c>
      <c r="J39" s="135">
        <f t="shared" si="26"/>
        <v>0</v>
      </c>
      <c r="K39" s="135">
        <f t="shared" si="26"/>
        <v>0</v>
      </c>
      <c r="L39" s="135">
        <f t="shared" si="26"/>
        <v>0</v>
      </c>
      <c r="M39" s="135">
        <f t="shared" si="26"/>
        <v>0</v>
      </c>
      <c r="N39" s="135">
        <f t="shared" si="26"/>
        <v>0</v>
      </c>
      <c r="O39" s="135">
        <f t="shared" si="26"/>
        <v>0</v>
      </c>
      <c r="P39" s="135">
        <f t="shared" si="26"/>
        <v>0</v>
      </c>
      <c r="Q39" s="135">
        <f t="shared" si="26"/>
        <v>0</v>
      </c>
      <c r="R39" s="135">
        <f t="shared" si="26"/>
        <v>0</v>
      </c>
      <c r="S39" s="135">
        <f t="shared" si="26"/>
        <v>0</v>
      </c>
      <c r="T39" s="288">
        <f t="shared" si="26"/>
        <v>0</v>
      </c>
      <c r="U39" s="134">
        <f t="shared" si="26"/>
        <v>0</v>
      </c>
      <c r="V39" s="135">
        <f t="shared" si="26"/>
        <v>0</v>
      </c>
      <c r="W39" s="136">
        <f t="shared" si="26"/>
        <v>0</v>
      </c>
      <c r="X39" s="134">
        <f t="shared" si="26"/>
        <v>0</v>
      </c>
      <c r="Y39" s="135">
        <f t="shared" si="26"/>
        <v>0</v>
      </c>
      <c r="Z39" s="136">
        <f t="shared" si="26"/>
        <v>0</v>
      </c>
      <c r="AA39" s="134">
        <f t="shared" si="26"/>
        <v>60653</v>
      </c>
      <c r="AB39" s="135">
        <f t="shared" si="26"/>
        <v>14198</v>
      </c>
      <c r="AC39" s="136">
        <f t="shared" si="26"/>
        <v>74851</v>
      </c>
      <c r="AD39" s="286">
        <f t="shared" si="26"/>
        <v>0</v>
      </c>
      <c r="AE39" s="135">
        <f t="shared" si="26"/>
        <v>0</v>
      </c>
      <c r="AF39" s="288">
        <f t="shared" si="26"/>
        <v>0</v>
      </c>
      <c r="AG39" s="134">
        <f t="shared" si="26"/>
        <v>0</v>
      </c>
      <c r="AH39" s="135">
        <f t="shared" si="26"/>
        <v>0</v>
      </c>
      <c r="AI39" s="136">
        <f t="shared" si="26"/>
        <v>0</v>
      </c>
      <c r="AJ39" s="286">
        <f t="shared" si="26"/>
        <v>0</v>
      </c>
      <c r="AK39" s="135">
        <f t="shared" si="26"/>
        <v>0</v>
      </c>
      <c r="AL39" s="288">
        <f t="shared" si="26"/>
        <v>0</v>
      </c>
      <c r="AM39" s="134">
        <f t="shared" si="26"/>
        <v>0</v>
      </c>
      <c r="AN39" s="135">
        <f t="shared" si="26"/>
        <v>0</v>
      </c>
      <c r="AO39" s="136">
        <f t="shared" si="26"/>
        <v>0</v>
      </c>
      <c r="AP39" s="286">
        <f t="shared" si="26"/>
        <v>0</v>
      </c>
      <c r="AQ39" s="135">
        <f t="shared" si="26"/>
        <v>0</v>
      </c>
      <c r="AR39" s="288">
        <f t="shared" si="26"/>
        <v>0</v>
      </c>
      <c r="AS39" s="134">
        <f t="shared" si="26"/>
        <v>0</v>
      </c>
      <c r="AT39" s="135">
        <f t="shared" si="26"/>
        <v>0</v>
      </c>
      <c r="AU39" s="136">
        <f t="shared" si="26"/>
        <v>0</v>
      </c>
      <c r="AV39" s="286">
        <f t="shared" si="26"/>
        <v>0</v>
      </c>
      <c r="AW39" s="135">
        <f t="shared" si="26"/>
        <v>0</v>
      </c>
      <c r="AX39" s="288">
        <f t="shared" si="26"/>
        <v>0</v>
      </c>
      <c r="AY39" s="134">
        <f t="shared" si="26"/>
        <v>0</v>
      </c>
      <c r="AZ39" s="135">
        <f t="shared" si="26"/>
        <v>0</v>
      </c>
      <c r="BA39" s="136">
        <f t="shared" si="26"/>
        <v>0</v>
      </c>
      <c r="BB39" s="61">
        <f t="shared" si="26"/>
        <v>0</v>
      </c>
      <c r="BC39" s="135">
        <f t="shared" si="26"/>
        <v>0</v>
      </c>
      <c r="BD39" s="288">
        <f t="shared" si="26"/>
        <v>0</v>
      </c>
      <c r="BE39" s="134">
        <f t="shared" si="26"/>
        <v>0</v>
      </c>
      <c r="BF39" s="135">
        <f t="shared" si="26"/>
        <v>0</v>
      </c>
      <c r="BG39" s="136">
        <f t="shared" si="26"/>
        <v>0</v>
      </c>
      <c r="BH39" s="134">
        <f t="shared" si="26"/>
        <v>60653</v>
      </c>
      <c r="BI39" s="135">
        <f t="shared" si="26"/>
        <v>14198</v>
      </c>
      <c r="BJ39" s="136">
        <f t="shared" si="26"/>
        <v>74851</v>
      </c>
      <c r="BK39" s="286">
        <f t="shared" si="26"/>
        <v>78991</v>
      </c>
      <c r="BL39" s="135">
        <f t="shared" si="26"/>
        <v>-14198</v>
      </c>
      <c r="BM39" s="288">
        <f t="shared" si="26"/>
        <v>64793</v>
      </c>
      <c r="BN39" s="300">
        <f t="shared" si="26"/>
        <v>139644</v>
      </c>
      <c r="BO39" s="488"/>
    </row>
    <row r="40" spans="1:68" s="223" customFormat="1" ht="47.1" customHeight="1" thickTop="1">
      <c r="A40" s="424">
        <v>8</v>
      </c>
      <c r="B40" s="434" t="s">
        <v>78</v>
      </c>
      <c r="C40" s="428" t="s">
        <v>79</v>
      </c>
      <c r="D40" s="163" t="s">
        <v>23</v>
      </c>
      <c r="E40" s="479" t="s">
        <v>24</v>
      </c>
      <c r="F40" s="301">
        <v>113087499</v>
      </c>
      <c r="G40" s="69">
        <v>-352278</v>
      </c>
      <c r="H40" s="301">
        <f>F40+G40</f>
        <v>112735221</v>
      </c>
      <c r="I40" s="68"/>
      <c r="J40" s="71"/>
      <c r="K40" s="70">
        <f>J40+I40</f>
        <v>0</v>
      </c>
      <c r="L40" s="68"/>
      <c r="M40" s="71"/>
      <c r="N40" s="70">
        <f>M40+L40</f>
        <v>0</v>
      </c>
      <c r="O40" s="68"/>
      <c r="P40" s="71"/>
      <c r="Q40" s="70"/>
      <c r="R40" s="68"/>
      <c r="S40" s="69"/>
      <c r="T40" s="70">
        <f>R40+S40</f>
        <v>0</v>
      </c>
      <c r="U40" s="68"/>
      <c r="V40" s="69"/>
      <c r="W40" s="70">
        <f>U40+V40</f>
        <v>0</v>
      </c>
      <c r="X40" s="68">
        <v>0</v>
      </c>
      <c r="Y40" s="69">
        <v>0</v>
      </c>
      <c r="Z40" s="70">
        <f>X40+Y40</f>
        <v>0</v>
      </c>
      <c r="AA40" s="68">
        <v>14434547</v>
      </c>
      <c r="AB40" s="69">
        <v>0</v>
      </c>
      <c r="AC40" s="130">
        <f>AA40+AB40</f>
        <v>14434547</v>
      </c>
      <c r="AD40" s="68">
        <v>62844976</v>
      </c>
      <c r="AE40" s="69">
        <v>0</v>
      </c>
      <c r="AF40" s="130">
        <f>AD40+AE40</f>
        <v>62844976</v>
      </c>
      <c r="AG40" s="68">
        <v>15082648</v>
      </c>
      <c r="AH40" s="71">
        <v>0</v>
      </c>
      <c r="AI40" s="130">
        <f>AG40+AH40</f>
        <v>15082648</v>
      </c>
      <c r="AJ40" s="68">
        <v>8822261</v>
      </c>
      <c r="AK40" s="71">
        <v>0</v>
      </c>
      <c r="AL40" s="130">
        <f>AJ40+AK40</f>
        <v>8822261</v>
      </c>
      <c r="AM40" s="68">
        <v>6837638</v>
      </c>
      <c r="AN40" s="71">
        <v>0</v>
      </c>
      <c r="AO40" s="130">
        <f>AM40+AN40</f>
        <v>6837638</v>
      </c>
      <c r="AP40" s="68">
        <v>4414949</v>
      </c>
      <c r="AQ40" s="71">
        <v>0</v>
      </c>
      <c r="AR40" s="130">
        <f>AP40+AQ40</f>
        <v>4414949</v>
      </c>
      <c r="AS40" s="68">
        <v>0</v>
      </c>
      <c r="AT40" s="71">
        <v>0</v>
      </c>
      <c r="AU40" s="130">
        <f>AS40+AT40</f>
        <v>0</v>
      </c>
      <c r="AV40" s="68">
        <v>0</v>
      </c>
      <c r="AW40" s="71">
        <v>0</v>
      </c>
      <c r="AX40" s="130">
        <f>AV40+AW40</f>
        <v>0</v>
      </c>
      <c r="AY40" s="68">
        <v>0</v>
      </c>
      <c r="AZ40" s="71">
        <v>0</v>
      </c>
      <c r="BA40" s="130">
        <f>AY40+AZ40</f>
        <v>0</v>
      </c>
      <c r="BB40" s="68">
        <v>0</v>
      </c>
      <c r="BC40" s="71">
        <v>0</v>
      </c>
      <c r="BD40" s="130">
        <f>BB40+BC40</f>
        <v>0</v>
      </c>
      <c r="BE40" s="68">
        <v>0</v>
      </c>
      <c r="BF40" s="71">
        <v>0</v>
      </c>
      <c r="BG40" s="130">
        <f>BE40+BF40</f>
        <v>0</v>
      </c>
      <c r="BH40" s="76">
        <f>I40+L40+O40+R40+U40+X40+AA40+AD40+AG40+AJ40+AM40</f>
        <v>108022070</v>
      </c>
      <c r="BI40" s="143">
        <f>J40+M40+P40+S40+V40+Y40+AB40+AE40+AH40+AK40+AN40+AQ40</f>
        <v>0</v>
      </c>
      <c r="BJ40" s="143">
        <f>K40+N40+Q40+T40+W40+Z40+AC40+AF40+AI40+AL40+AO40+AR40</f>
        <v>112437019</v>
      </c>
      <c r="BK40" s="76">
        <v>650480</v>
      </c>
      <c r="BL40" s="69">
        <v>-352278</v>
      </c>
      <c r="BM40" s="70">
        <f>BL40+BK40</f>
        <v>298202</v>
      </c>
      <c r="BN40" s="379">
        <f>BM40+BJ40</f>
        <v>112735221</v>
      </c>
      <c r="BO40" s="476" t="s">
        <v>80</v>
      </c>
    </row>
    <row r="41" spans="1:68" s="223" customFormat="1" ht="47.1" customHeight="1">
      <c r="A41" s="437"/>
      <c r="B41" s="457"/>
      <c r="C41" s="439"/>
      <c r="D41" s="389" t="s">
        <v>71</v>
      </c>
      <c r="E41" s="440"/>
      <c r="F41" s="304">
        <v>0</v>
      </c>
      <c r="G41" s="120">
        <v>352278</v>
      </c>
      <c r="H41" s="304">
        <f t="shared" ref="H41:H44" si="27">F41+G41</f>
        <v>352278</v>
      </c>
      <c r="I41" s="164"/>
      <c r="J41" s="166"/>
      <c r="K41" s="165"/>
      <c r="L41" s="164"/>
      <c r="M41" s="166"/>
      <c r="N41" s="165"/>
      <c r="O41" s="164"/>
      <c r="P41" s="166"/>
      <c r="Q41" s="165"/>
      <c r="R41" s="118"/>
      <c r="S41" s="120"/>
      <c r="T41" s="83"/>
      <c r="U41" s="118"/>
      <c r="V41" s="120"/>
      <c r="W41" s="83"/>
      <c r="X41" s="118"/>
      <c r="Y41" s="120"/>
      <c r="Z41" s="83"/>
      <c r="AA41" s="118">
        <v>0</v>
      </c>
      <c r="AB41" s="120">
        <v>352278</v>
      </c>
      <c r="AC41" s="58">
        <f t="shared" ref="AC41:AC44" si="28">AA41+AB41</f>
        <v>352278</v>
      </c>
      <c r="AD41" s="118">
        <v>0</v>
      </c>
      <c r="AE41" s="120">
        <v>0</v>
      </c>
      <c r="AF41" s="58">
        <v>0</v>
      </c>
      <c r="AG41" s="118">
        <v>0</v>
      </c>
      <c r="AH41" s="119">
        <v>0</v>
      </c>
      <c r="AI41" s="58">
        <v>0</v>
      </c>
      <c r="AJ41" s="118">
        <v>0</v>
      </c>
      <c r="AK41" s="119">
        <v>0</v>
      </c>
      <c r="AL41" s="58">
        <v>0</v>
      </c>
      <c r="AM41" s="118">
        <v>0</v>
      </c>
      <c r="AN41" s="119">
        <v>0</v>
      </c>
      <c r="AO41" s="58">
        <v>0</v>
      </c>
      <c r="AP41" s="118">
        <v>0</v>
      </c>
      <c r="AQ41" s="119">
        <v>0</v>
      </c>
      <c r="AR41" s="58">
        <v>0</v>
      </c>
      <c r="AS41" s="118">
        <v>0</v>
      </c>
      <c r="AT41" s="119">
        <v>0</v>
      </c>
      <c r="AU41" s="58">
        <v>0</v>
      </c>
      <c r="AV41" s="118">
        <v>0</v>
      </c>
      <c r="AW41" s="119">
        <v>0</v>
      </c>
      <c r="AX41" s="58">
        <v>0</v>
      </c>
      <c r="AY41" s="118">
        <v>0</v>
      </c>
      <c r="AZ41" s="119">
        <v>0</v>
      </c>
      <c r="BA41" s="58">
        <v>0</v>
      </c>
      <c r="BB41" s="118">
        <v>0</v>
      </c>
      <c r="BC41" s="119">
        <v>0</v>
      </c>
      <c r="BD41" s="58">
        <v>0</v>
      </c>
      <c r="BE41" s="118">
        <v>0</v>
      </c>
      <c r="BF41" s="119">
        <v>0</v>
      </c>
      <c r="BG41" s="58">
        <v>0</v>
      </c>
      <c r="BH41" s="81">
        <f t="shared" ref="BH41:BH44" si="29">I41+L41+O41+R41+U41+X41+AA41+AD41+AG41+AJ41+AM41</f>
        <v>0</v>
      </c>
      <c r="BI41" s="82">
        <f t="shared" ref="BI41:BI44" si="30">J41+M41+P41+S41+V41+Y41+AB41+AE41+AH41+AK41+AN41+AQ41</f>
        <v>352278</v>
      </c>
      <c r="BJ41" s="367">
        <f t="shared" ref="BJ41:BJ44" si="31">K41+N41+Q41+T41+W41+Z41+AC41+AF41+AI41+AL41+AO41+AR41</f>
        <v>352278</v>
      </c>
      <c r="BK41" s="81">
        <v>0</v>
      </c>
      <c r="BL41" s="120">
        <v>0</v>
      </c>
      <c r="BM41" s="83">
        <v>0</v>
      </c>
      <c r="BN41" s="277">
        <f>BM41+BJ41</f>
        <v>352278</v>
      </c>
      <c r="BO41" s="477"/>
    </row>
    <row r="42" spans="1:68" s="223" customFormat="1" ht="47.1" customHeight="1">
      <c r="A42" s="437"/>
      <c r="B42" s="457"/>
      <c r="C42" s="439"/>
      <c r="D42" s="273" t="s">
        <v>26</v>
      </c>
      <c r="E42" s="440"/>
      <c r="F42" s="303">
        <v>13304412</v>
      </c>
      <c r="G42" s="162">
        <v>0</v>
      </c>
      <c r="H42" s="304">
        <f t="shared" si="27"/>
        <v>13304412</v>
      </c>
      <c r="I42" s="164"/>
      <c r="J42" s="166"/>
      <c r="K42" s="165"/>
      <c r="L42" s="164"/>
      <c r="M42" s="166"/>
      <c r="N42" s="165"/>
      <c r="O42" s="164"/>
      <c r="P42" s="166"/>
      <c r="Q42" s="165"/>
      <c r="R42" s="160"/>
      <c r="S42" s="162"/>
      <c r="T42" s="80">
        <f>R42+S42</f>
        <v>0</v>
      </c>
      <c r="U42" s="160"/>
      <c r="V42" s="161"/>
      <c r="W42" s="80">
        <f>U42+V42</f>
        <v>0</v>
      </c>
      <c r="X42" s="160">
        <v>0</v>
      </c>
      <c r="Y42" s="161">
        <v>0</v>
      </c>
      <c r="Z42" s="80">
        <f>X42+Y42</f>
        <v>0</v>
      </c>
      <c r="AA42" s="160">
        <v>1698182</v>
      </c>
      <c r="AB42" s="161">
        <v>41444</v>
      </c>
      <c r="AC42" s="56">
        <f t="shared" si="28"/>
        <v>1739626</v>
      </c>
      <c r="AD42" s="160">
        <v>7393527</v>
      </c>
      <c r="AE42" s="162">
        <v>0</v>
      </c>
      <c r="AF42" s="56">
        <f t="shared" ref="AF42:AF43" si="32">AD42+AE42</f>
        <v>7393527</v>
      </c>
      <c r="AG42" s="160">
        <v>1774429</v>
      </c>
      <c r="AH42" s="162">
        <v>0</v>
      </c>
      <c r="AI42" s="56">
        <f t="shared" ref="AI42:AI43" si="33">AG42+AH42</f>
        <v>1774429</v>
      </c>
      <c r="AJ42" s="160">
        <v>1037913</v>
      </c>
      <c r="AK42" s="162">
        <v>0</v>
      </c>
      <c r="AL42" s="56">
        <f t="shared" ref="AL42:AL43" si="34">AJ42+AK42</f>
        <v>1037913</v>
      </c>
      <c r="AM42" s="160">
        <v>804428</v>
      </c>
      <c r="AN42" s="162">
        <v>0</v>
      </c>
      <c r="AO42" s="56">
        <f t="shared" ref="AO42:AO43" si="35">AM42+AN42</f>
        <v>804428</v>
      </c>
      <c r="AP42" s="305">
        <v>519406</v>
      </c>
      <c r="AQ42" s="162">
        <v>0</v>
      </c>
      <c r="AR42" s="56">
        <f t="shared" ref="AR42:AR43" si="36">AP42+AQ42</f>
        <v>519406</v>
      </c>
      <c r="AS42" s="160">
        <v>0</v>
      </c>
      <c r="AT42" s="108">
        <v>0</v>
      </c>
      <c r="AU42" s="56">
        <v>0</v>
      </c>
      <c r="AV42" s="160">
        <v>0</v>
      </c>
      <c r="AW42" s="108">
        <v>0</v>
      </c>
      <c r="AX42" s="56">
        <v>0</v>
      </c>
      <c r="AY42" s="160">
        <v>0</v>
      </c>
      <c r="AZ42" s="108">
        <v>0</v>
      </c>
      <c r="BA42" s="56">
        <v>0</v>
      </c>
      <c r="BB42" s="160">
        <v>0</v>
      </c>
      <c r="BC42" s="108">
        <v>0</v>
      </c>
      <c r="BD42" s="56">
        <v>0</v>
      </c>
      <c r="BE42" s="160">
        <v>0</v>
      </c>
      <c r="BF42" s="108">
        <v>0</v>
      </c>
      <c r="BG42" s="56">
        <v>0</v>
      </c>
      <c r="BH42" s="78">
        <f t="shared" si="29"/>
        <v>12708479</v>
      </c>
      <c r="BI42" s="107">
        <f t="shared" si="30"/>
        <v>41444</v>
      </c>
      <c r="BJ42" s="80">
        <f t="shared" si="31"/>
        <v>13269329</v>
      </c>
      <c r="BK42" s="78">
        <v>76527</v>
      </c>
      <c r="BL42" s="161">
        <v>-41444</v>
      </c>
      <c r="BM42" s="80">
        <f>BL42+BK42</f>
        <v>35083</v>
      </c>
      <c r="BN42" s="205">
        <f>BM42+BJ42</f>
        <v>13304412</v>
      </c>
      <c r="BO42" s="477"/>
    </row>
    <row r="43" spans="1:68" s="223" customFormat="1" ht="47.1" customHeight="1">
      <c r="A43" s="437"/>
      <c r="B43" s="457"/>
      <c r="C43" s="439"/>
      <c r="D43" s="273" t="s">
        <v>27</v>
      </c>
      <c r="E43" s="440"/>
      <c r="F43" s="303">
        <v>6652208</v>
      </c>
      <c r="G43" s="306">
        <v>-20722</v>
      </c>
      <c r="H43" s="304">
        <f t="shared" si="27"/>
        <v>6631486</v>
      </c>
      <c r="I43" s="164"/>
      <c r="J43" s="166"/>
      <c r="K43" s="165"/>
      <c r="L43" s="164"/>
      <c r="M43" s="166"/>
      <c r="N43" s="165"/>
      <c r="O43" s="164"/>
      <c r="P43" s="166"/>
      <c r="Q43" s="165"/>
      <c r="R43" s="307"/>
      <c r="S43" s="306"/>
      <c r="T43" s="308">
        <f>R43+S43</f>
        <v>0</v>
      </c>
      <c r="U43" s="307"/>
      <c r="V43" s="306"/>
      <c r="W43" s="308">
        <f>U43+V43</f>
        <v>0</v>
      </c>
      <c r="X43" s="307">
        <v>0</v>
      </c>
      <c r="Y43" s="306">
        <v>0</v>
      </c>
      <c r="Z43" s="308">
        <f>X43+Y43</f>
        <v>0</v>
      </c>
      <c r="AA43" s="307">
        <v>849091</v>
      </c>
      <c r="AB43" s="306">
        <v>0</v>
      </c>
      <c r="AC43" s="55">
        <f t="shared" si="28"/>
        <v>849091</v>
      </c>
      <c r="AD43" s="307">
        <v>3696764</v>
      </c>
      <c r="AE43" s="306">
        <v>0</v>
      </c>
      <c r="AF43" s="55">
        <f t="shared" si="32"/>
        <v>3696764</v>
      </c>
      <c r="AG43" s="307">
        <v>887215</v>
      </c>
      <c r="AH43" s="309">
        <v>0</v>
      </c>
      <c r="AI43" s="55">
        <f t="shared" si="33"/>
        <v>887215</v>
      </c>
      <c r="AJ43" s="307">
        <v>518957</v>
      </c>
      <c r="AK43" s="309">
        <v>0</v>
      </c>
      <c r="AL43" s="55">
        <f t="shared" si="34"/>
        <v>518957</v>
      </c>
      <c r="AM43" s="307">
        <v>402214</v>
      </c>
      <c r="AN43" s="309">
        <v>0</v>
      </c>
      <c r="AO43" s="55">
        <f t="shared" si="35"/>
        <v>402214</v>
      </c>
      <c r="AP43" s="307">
        <v>259703</v>
      </c>
      <c r="AQ43" s="309">
        <v>0</v>
      </c>
      <c r="AR43" s="55">
        <f t="shared" si="36"/>
        <v>259703</v>
      </c>
      <c r="AS43" s="307">
        <v>0</v>
      </c>
      <c r="AT43" s="309">
        <v>0</v>
      </c>
      <c r="AU43" s="55">
        <v>0</v>
      </c>
      <c r="AV43" s="307">
        <v>0</v>
      </c>
      <c r="AW43" s="309">
        <v>0</v>
      </c>
      <c r="AX43" s="55">
        <v>0</v>
      </c>
      <c r="AY43" s="307">
        <v>0</v>
      </c>
      <c r="AZ43" s="309">
        <v>0</v>
      </c>
      <c r="BA43" s="55">
        <v>0</v>
      </c>
      <c r="BB43" s="307">
        <v>0</v>
      </c>
      <c r="BC43" s="309">
        <v>0</v>
      </c>
      <c r="BD43" s="55">
        <v>0</v>
      </c>
      <c r="BE43" s="307">
        <v>0</v>
      </c>
      <c r="BF43" s="309">
        <v>0</v>
      </c>
      <c r="BG43" s="55">
        <v>0</v>
      </c>
      <c r="BH43" s="78">
        <f t="shared" si="29"/>
        <v>6354241</v>
      </c>
      <c r="BI43" s="87">
        <f t="shared" si="30"/>
        <v>0</v>
      </c>
      <c r="BJ43" s="80">
        <f t="shared" si="31"/>
        <v>6613944</v>
      </c>
      <c r="BK43" s="78">
        <v>38264</v>
      </c>
      <c r="BL43" s="162">
        <v>-20722</v>
      </c>
      <c r="BM43" s="80">
        <f>BL43+BK43</f>
        <v>17542</v>
      </c>
      <c r="BN43" s="205">
        <f>BM43+BJ43</f>
        <v>6631486</v>
      </c>
      <c r="BO43" s="477"/>
    </row>
    <row r="44" spans="1:68" s="223" customFormat="1" ht="47.1" customHeight="1">
      <c r="A44" s="437"/>
      <c r="B44" s="457"/>
      <c r="C44" s="439"/>
      <c r="D44" s="390" t="s">
        <v>96</v>
      </c>
      <c r="E44" s="441"/>
      <c r="F44" s="368">
        <v>0</v>
      </c>
      <c r="G44" s="306">
        <v>20722</v>
      </c>
      <c r="H44" s="369">
        <f t="shared" si="27"/>
        <v>20722</v>
      </c>
      <c r="I44" s="164"/>
      <c r="J44" s="166"/>
      <c r="K44" s="165"/>
      <c r="L44" s="164"/>
      <c r="M44" s="166"/>
      <c r="N44" s="165"/>
      <c r="O44" s="164"/>
      <c r="P44" s="166"/>
      <c r="Q44" s="165"/>
      <c r="R44" s="307"/>
      <c r="S44" s="306"/>
      <c r="T44" s="308"/>
      <c r="U44" s="307"/>
      <c r="V44" s="306"/>
      <c r="W44" s="308"/>
      <c r="X44" s="307"/>
      <c r="Y44" s="306"/>
      <c r="Z44" s="308"/>
      <c r="AA44" s="307">
        <v>0</v>
      </c>
      <c r="AB44" s="306">
        <v>20722</v>
      </c>
      <c r="AC44" s="55">
        <f t="shared" si="28"/>
        <v>20722</v>
      </c>
      <c r="AD44" s="307">
        <v>0</v>
      </c>
      <c r="AE44" s="306">
        <v>0</v>
      </c>
      <c r="AF44" s="55">
        <v>0</v>
      </c>
      <c r="AG44" s="307">
        <v>0</v>
      </c>
      <c r="AH44" s="309">
        <v>0</v>
      </c>
      <c r="AI44" s="55">
        <v>0</v>
      </c>
      <c r="AJ44" s="307">
        <v>0</v>
      </c>
      <c r="AK44" s="309">
        <v>0</v>
      </c>
      <c r="AL44" s="55">
        <v>0</v>
      </c>
      <c r="AM44" s="307">
        <v>0</v>
      </c>
      <c r="AN44" s="309">
        <v>0</v>
      </c>
      <c r="AO44" s="55">
        <v>0</v>
      </c>
      <c r="AP44" s="307">
        <v>0</v>
      </c>
      <c r="AQ44" s="309">
        <v>0</v>
      </c>
      <c r="AR44" s="55">
        <v>0</v>
      </c>
      <c r="AS44" s="307">
        <v>0</v>
      </c>
      <c r="AT44" s="309">
        <v>0</v>
      </c>
      <c r="AU44" s="55">
        <v>0</v>
      </c>
      <c r="AV44" s="307">
        <v>0</v>
      </c>
      <c r="AW44" s="309">
        <v>0</v>
      </c>
      <c r="AX44" s="55">
        <v>0</v>
      </c>
      <c r="AY44" s="307">
        <v>0</v>
      </c>
      <c r="AZ44" s="309">
        <v>0</v>
      </c>
      <c r="BA44" s="55">
        <v>0</v>
      </c>
      <c r="BB44" s="307">
        <v>0</v>
      </c>
      <c r="BC44" s="309">
        <v>0</v>
      </c>
      <c r="BD44" s="55">
        <v>0</v>
      </c>
      <c r="BE44" s="307">
        <v>0</v>
      </c>
      <c r="BF44" s="309">
        <v>0</v>
      </c>
      <c r="BG44" s="55">
        <v>0</v>
      </c>
      <c r="BH44" s="78">
        <f t="shared" si="29"/>
        <v>0</v>
      </c>
      <c r="BI44" s="87">
        <f t="shared" si="30"/>
        <v>20722</v>
      </c>
      <c r="BJ44" s="80">
        <f t="shared" si="31"/>
        <v>20722</v>
      </c>
      <c r="BK44" s="170">
        <v>0</v>
      </c>
      <c r="BL44" s="105">
        <v>0</v>
      </c>
      <c r="BM44" s="165">
        <v>0</v>
      </c>
      <c r="BN44" s="380">
        <f>BM44+BJ44</f>
        <v>20722</v>
      </c>
      <c r="BO44" s="477"/>
    </row>
    <row r="45" spans="1:68" s="223" customFormat="1" ht="47.1" customHeight="1" thickBot="1">
      <c r="A45" s="425"/>
      <c r="B45" s="435"/>
      <c r="C45" s="429"/>
      <c r="D45" s="432" t="s">
        <v>11</v>
      </c>
      <c r="E45" s="433"/>
      <c r="F45" s="61">
        <f>F40+F42+F43+F41+F44</f>
        <v>133044119</v>
      </c>
      <c r="G45" s="62">
        <f t="shared" ref="G45:BN45" si="37">G40+G42+G43+G41+G44</f>
        <v>0</v>
      </c>
      <c r="H45" s="63">
        <f t="shared" si="37"/>
        <v>133044119</v>
      </c>
      <c r="I45" s="61">
        <f t="shared" si="37"/>
        <v>0</v>
      </c>
      <c r="J45" s="62">
        <f t="shared" si="37"/>
        <v>0</v>
      </c>
      <c r="K45" s="63">
        <f t="shared" si="37"/>
        <v>0</v>
      </c>
      <c r="L45" s="61">
        <f t="shared" si="37"/>
        <v>0</v>
      </c>
      <c r="M45" s="62">
        <f t="shared" si="37"/>
        <v>0</v>
      </c>
      <c r="N45" s="63">
        <f t="shared" si="37"/>
        <v>0</v>
      </c>
      <c r="O45" s="61">
        <f t="shared" si="37"/>
        <v>0</v>
      </c>
      <c r="P45" s="62">
        <f t="shared" si="37"/>
        <v>0</v>
      </c>
      <c r="Q45" s="63">
        <f t="shared" si="37"/>
        <v>0</v>
      </c>
      <c r="R45" s="61">
        <f t="shared" si="37"/>
        <v>0</v>
      </c>
      <c r="S45" s="62">
        <f t="shared" si="37"/>
        <v>0</v>
      </c>
      <c r="T45" s="63">
        <f t="shared" si="37"/>
        <v>0</v>
      </c>
      <c r="U45" s="61">
        <f t="shared" si="37"/>
        <v>0</v>
      </c>
      <c r="V45" s="62">
        <f t="shared" si="37"/>
        <v>0</v>
      </c>
      <c r="W45" s="63">
        <f t="shared" si="37"/>
        <v>0</v>
      </c>
      <c r="X45" s="61">
        <f t="shared" si="37"/>
        <v>0</v>
      </c>
      <c r="Y45" s="62">
        <f t="shared" si="37"/>
        <v>0</v>
      </c>
      <c r="Z45" s="63">
        <f t="shared" si="37"/>
        <v>0</v>
      </c>
      <c r="AA45" s="61">
        <f t="shared" si="37"/>
        <v>16981820</v>
      </c>
      <c r="AB45" s="62">
        <f t="shared" si="37"/>
        <v>414444</v>
      </c>
      <c r="AC45" s="63">
        <f t="shared" si="37"/>
        <v>17396264</v>
      </c>
      <c r="AD45" s="61">
        <f t="shared" si="37"/>
        <v>73935267</v>
      </c>
      <c r="AE45" s="62">
        <f t="shared" si="37"/>
        <v>0</v>
      </c>
      <c r="AF45" s="63">
        <f t="shared" si="37"/>
        <v>73935267</v>
      </c>
      <c r="AG45" s="61">
        <f t="shared" si="37"/>
        <v>17744292</v>
      </c>
      <c r="AH45" s="62">
        <f t="shared" si="37"/>
        <v>0</v>
      </c>
      <c r="AI45" s="63">
        <f t="shared" si="37"/>
        <v>17744292</v>
      </c>
      <c r="AJ45" s="61">
        <f t="shared" si="37"/>
        <v>10379131</v>
      </c>
      <c r="AK45" s="62">
        <f t="shared" si="37"/>
        <v>0</v>
      </c>
      <c r="AL45" s="63">
        <f t="shared" si="37"/>
        <v>10379131</v>
      </c>
      <c r="AM45" s="61">
        <f t="shared" si="37"/>
        <v>8044280</v>
      </c>
      <c r="AN45" s="62">
        <f t="shared" si="37"/>
        <v>0</v>
      </c>
      <c r="AO45" s="63">
        <f t="shared" si="37"/>
        <v>8044280</v>
      </c>
      <c r="AP45" s="61">
        <f t="shared" si="37"/>
        <v>5194058</v>
      </c>
      <c r="AQ45" s="62">
        <f t="shared" si="37"/>
        <v>0</v>
      </c>
      <c r="AR45" s="63">
        <f t="shared" si="37"/>
        <v>5194058</v>
      </c>
      <c r="AS45" s="61">
        <f t="shared" si="37"/>
        <v>0</v>
      </c>
      <c r="AT45" s="62">
        <f t="shared" si="37"/>
        <v>0</v>
      </c>
      <c r="AU45" s="63">
        <f t="shared" si="37"/>
        <v>0</v>
      </c>
      <c r="AV45" s="61">
        <f t="shared" si="37"/>
        <v>0</v>
      </c>
      <c r="AW45" s="62">
        <f t="shared" si="37"/>
        <v>0</v>
      </c>
      <c r="AX45" s="63">
        <f t="shared" si="37"/>
        <v>0</v>
      </c>
      <c r="AY45" s="61">
        <f t="shared" si="37"/>
        <v>0</v>
      </c>
      <c r="AZ45" s="62">
        <f t="shared" si="37"/>
        <v>0</v>
      </c>
      <c r="BA45" s="63">
        <f t="shared" si="37"/>
        <v>0</v>
      </c>
      <c r="BB45" s="61">
        <f t="shared" si="37"/>
        <v>0</v>
      </c>
      <c r="BC45" s="62">
        <f t="shared" si="37"/>
        <v>0</v>
      </c>
      <c r="BD45" s="63">
        <f t="shared" si="37"/>
        <v>0</v>
      </c>
      <c r="BE45" s="61">
        <f t="shared" si="37"/>
        <v>0</v>
      </c>
      <c r="BF45" s="62">
        <f t="shared" si="37"/>
        <v>0</v>
      </c>
      <c r="BG45" s="63">
        <f t="shared" si="37"/>
        <v>0</v>
      </c>
      <c r="BH45" s="310">
        <f t="shared" si="37"/>
        <v>127084790</v>
      </c>
      <c r="BI45" s="311">
        <f t="shared" si="37"/>
        <v>414444</v>
      </c>
      <c r="BJ45" s="312">
        <f t="shared" si="37"/>
        <v>132693292</v>
      </c>
      <c r="BK45" s="61">
        <f t="shared" si="37"/>
        <v>765271</v>
      </c>
      <c r="BL45" s="62">
        <f t="shared" si="37"/>
        <v>-414444</v>
      </c>
      <c r="BM45" s="63">
        <f t="shared" si="37"/>
        <v>350827</v>
      </c>
      <c r="BN45" s="204">
        <f t="shared" si="37"/>
        <v>133044119</v>
      </c>
      <c r="BO45" s="478"/>
    </row>
    <row r="46" spans="1:68" s="266" customFormat="1" ht="46.5" customHeight="1" thickTop="1">
      <c r="A46" s="454">
        <v>9</v>
      </c>
      <c r="B46" s="434" t="s">
        <v>29</v>
      </c>
      <c r="C46" s="428" t="s">
        <v>0</v>
      </c>
      <c r="D46" s="163" t="s">
        <v>26</v>
      </c>
      <c r="E46" s="471" t="s">
        <v>25</v>
      </c>
      <c r="F46" s="255">
        <v>82000000</v>
      </c>
      <c r="G46" s="143">
        <v>0</v>
      </c>
      <c r="H46" s="313">
        <f>F46+G46</f>
        <v>82000000</v>
      </c>
      <c r="I46" s="314"/>
      <c r="J46" s="315"/>
      <c r="K46" s="70"/>
      <c r="L46" s="76"/>
      <c r="M46" s="77"/>
      <c r="N46" s="70">
        <f>L46+M46</f>
        <v>0</v>
      </c>
      <c r="O46" s="76"/>
      <c r="P46" s="77"/>
      <c r="Q46" s="72"/>
      <c r="R46" s="316"/>
      <c r="S46" s="147"/>
      <c r="T46" s="313">
        <f>R46+S46</f>
        <v>0</v>
      </c>
      <c r="U46" s="316"/>
      <c r="V46" s="143"/>
      <c r="W46" s="313">
        <f>U46+V46</f>
        <v>0</v>
      </c>
      <c r="X46" s="316">
        <v>0</v>
      </c>
      <c r="Y46" s="147">
        <v>0</v>
      </c>
      <c r="Z46" s="313">
        <f>X46+Y46</f>
        <v>0</v>
      </c>
      <c r="AA46" s="76">
        <v>22500000</v>
      </c>
      <c r="AB46" s="133">
        <v>-21205068</v>
      </c>
      <c r="AC46" s="317">
        <f>AA46+AB46</f>
        <v>1294932</v>
      </c>
      <c r="AD46" s="76">
        <v>35200000</v>
      </c>
      <c r="AE46" s="133">
        <v>-11044002</v>
      </c>
      <c r="AF46" s="317">
        <f>AD46+AE46</f>
        <v>24155998</v>
      </c>
      <c r="AG46" s="76">
        <v>22500000</v>
      </c>
      <c r="AH46" s="147">
        <v>33544000</v>
      </c>
      <c r="AI46" s="70">
        <f>AG46+AH46</f>
        <v>56044000</v>
      </c>
      <c r="AJ46" s="314">
        <v>0</v>
      </c>
      <c r="AK46" s="77">
        <v>0</v>
      </c>
      <c r="AL46" s="70">
        <v>0</v>
      </c>
      <c r="AM46" s="76">
        <v>0</v>
      </c>
      <c r="AN46" s="77">
        <v>0</v>
      </c>
      <c r="AO46" s="70">
        <v>0</v>
      </c>
      <c r="AP46" s="76">
        <v>0</v>
      </c>
      <c r="AQ46" s="77">
        <v>0</v>
      </c>
      <c r="AR46" s="70">
        <v>0</v>
      </c>
      <c r="AS46" s="76">
        <v>0</v>
      </c>
      <c r="AT46" s="77">
        <v>0</v>
      </c>
      <c r="AU46" s="70">
        <v>0</v>
      </c>
      <c r="AV46" s="76">
        <v>0</v>
      </c>
      <c r="AW46" s="77">
        <v>0</v>
      </c>
      <c r="AX46" s="70">
        <v>0</v>
      </c>
      <c r="AY46" s="76">
        <v>0</v>
      </c>
      <c r="AZ46" s="77">
        <v>0</v>
      </c>
      <c r="BA46" s="70">
        <v>0</v>
      </c>
      <c r="BB46" s="76">
        <v>0</v>
      </c>
      <c r="BC46" s="77">
        <v>0</v>
      </c>
      <c r="BD46" s="70">
        <v>0</v>
      </c>
      <c r="BE46" s="76">
        <v>0</v>
      </c>
      <c r="BF46" s="77">
        <v>0</v>
      </c>
      <c r="BG46" s="72">
        <v>0</v>
      </c>
      <c r="BH46" s="68">
        <f>I46+L46+O46+R46+U46+X46+AA46+AD46+AG46+AJ46+AM46</f>
        <v>80200000</v>
      </c>
      <c r="BI46" s="69">
        <f t="shared" ref="BI46:BJ47" si="38">J46+M46+P46+S46+V46+Y46+AB46+AE46+AH46+AK46+AN46</f>
        <v>1294930</v>
      </c>
      <c r="BJ46" s="130">
        <f t="shared" si="38"/>
        <v>81494930</v>
      </c>
      <c r="BK46" s="316">
        <v>1800000</v>
      </c>
      <c r="BL46" s="147">
        <v>-1294930</v>
      </c>
      <c r="BM46" s="130">
        <f>BL46+BK46</f>
        <v>505070</v>
      </c>
      <c r="BN46" s="318">
        <f>BM46+BJ46</f>
        <v>82000000</v>
      </c>
      <c r="BO46" s="473" t="s">
        <v>81</v>
      </c>
      <c r="BP46" s="265"/>
    </row>
    <row r="47" spans="1:68" s="266" customFormat="1" ht="46.5" customHeight="1">
      <c r="A47" s="455"/>
      <c r="B47" s="457"/>
      <c r="C47" s="439"/>
      <c r="D47" s="273" t="s">
        <v>27</v>
      </c>
      <c r="E47" s="472"/>
      <c r="F47" s="319">
        <v>100000000</v>
      </c>
      <c r="G47" s="82">
        <v>0</v>
      </c>
      <c r="H47" s="80">
        <f>F47+G47</f>
        <v>100000000</v>
      </c>
      <c r="I47" s="268"/>
      <c r="J47" s="269"/>
      <c r="K47" s="83"/>
      <c r="L47" s="81"/>
      <c r="M47" s="229"/>
      <c r="N47" s="83"/>
      <c r="O47" s="81"/>
      <c r="P47" s="229"/>
      <c r="Q47" s="228"/>
      <c r="R47" s="270"/>
      <c r="S47" s="229"/>
      <c r="T47" s="80">
        <f>R47+S47</f>
        <v>0</v>
      </c>
      <c r="U47" s="270"/>
      <c r="V47" s="229"/>
      <c r="W47" s="80">
        <f>U47+V47</f>
        <v>0</v>
      </c>
      <c r="X47" s="270">
        <v>0</v>
      </c>
      <c r="Y47" s="82">
        <v>0</v>
      </c>
      <c r="Z47" s="80">
        <f>X47+Y47</f>
        <v>0</v>
      </c>
      <c r="AA47" s="81">
        <v>27500000</v>
      </c>
      <c r="AB47" s="60">
        <v>-25917306</v>
      </c>
      <c r="AC47" s="56">
        <f>AA47+AB47</f>
        <v>1582694</v>
      </c>
      <c r="AD47" s="81">
        <v>42800000</v>
      </c>
      <c r="AE47" s="229">
        <f>-13276601+600</f>
        <v>-13276001</v>
      </c>
      <c r="AF47" s="80">
        <f>AD47+AE47</f>
        <v>29523999</v>
      </c>
      <c r="AG47" s="81">
        <v>27500000</v>
      </c>
      <c r="AH47" s="229">
        <v>40776000</v>
      </c>
      <c r="AI47" s="80">
        <f>AG47+AH47</f>
        <v>68276000</v>
      </c>
      <c r="AJ47" s="268">
        <v>0</v>
      </c>
      <c r="AK47" s="229">
        <v>0</v>
      </c>
      <c r="AL47" s="83">
        <v>0</v>
      </c>
      <c r="AM47" s="81">
        <v>0</v>
      </c>
      <c r="AN47" s="229">
        <v>0</v>
      </c>
      <c r="AO47" s="83">
        <v>0</v>
      </c>
      <c r="AP47" s="81">
        <v>0</v>
      </c>
      <c r="AQ47" s="229">
        <v>0</v>
      </c>
      <c r="AR47" s="83">
        <v>0</v>
      </c>
      <c r="AS47" s="81">
        <v>0</v>
      </c>
      <c r="AT47" s="229">
        <v>0</v>
      </c>
      <c r="AU47" s="83">
        <v>0</v>
      </c>
      <c r="AV47" s="81">
        <v>0</v>
      </c>
      <c r="AW47" s="229">
        <v>0</v>
      </c>
      <c r="AX47" s="83">
        <v>0</v>
      </c>
      <c r="AY47" s="81">
        <v>0</v>
      </c>
      <c r="AZ47" s="229">
        <v>0</v>
      </c>
      <c r="BA47" s="83">
        <v>0</v>
      </c>
      <c r="BB47" s="81">
        <v>0</v>
      </c>
      <c r="BC47" s="229">
        <v>0</v>
      </c>
      <c r="BD47" s="83">
        <v>0</v>
      </c>
      <c r="BE47" s="81">
        <v>0</v>
      </c>
      <c r="BF47" s="229">
        <v>0</v>
      </c>
      <c r="BG47" s="228">
        <v>0</v>
      </c>
      <c r="BH47" s="160">
        <f>I47+L47+O47+R47+U47+X47+AA47+AD47+AG47+AJ47+AM47</f>
        <v>97800000</v>
      </c>
      <c r="BI47" s="108">
        <f t="shared" si="38"/>
        <v>1582693</v>
      </c>
      <c r="BJ47" s="56">
        <f t="shared" si="38"/>
        <v>99382693</v>
      </c>
      <c r="BK47" s="270">
        <v>2200000</v>
      </c>
      <c r="BL47" s="229">
        <v>-1582693</v>
      </c>
      <c r="BM47" s="56">
        <f>BL47+BK47</f>
        <v>617307</v>
      </c>
      <c r="BN47" s="274">
        <f>BM47+BJ47</f>
        <v>100000000</v>
      </c>
      <c r="BO47" s="474"/>
      <c r="BP47" s="265"/>
    </row>
    <row r="48" spans="1:68" s="223" customFormat="1" ht="52.5" customHeight="1" thickBot="1">
      <c r="A48" s="456"/>
      <c r="B48" s="435"/>
      <c r="C48" s="429"/>
      <c r="D48" s="467" t="s">
        <v>11</v>
      </c>
      <c r="E48" s="468"/>
      <c r="F48" s="61">
        <f>F46+F47</f>
        <v>182000000</v>
      </c>
      <c r="G48" s="62">
        <f t="shared" ref="G48:BN48" si="39">G46+G47</f>
        <v>0</v>
      </c>
      <c r="H48" s="63">
        <f t="shared" si="39"/>
        <v>182000000</v>
      </c>
      <c r="I48" s="67">
        <f t="shared" si="39"/>
        <v>0</v>
      </c>
      <c r="J48" s="62">
        <f t="shared" si="39"/>
        <v>0</v>
      </c>
      <c r="K48" s="63">
        <f t="shared" si="39"/>
        <v>0</v>
      </c>
      <c r="L48" s="61">
        <f t="shared" si="39"/>
        <v>0</v>
      </c>
      <c r="M48" s="62">
        <f t="shared" si="39"/>
        <v>0</v>
      </c>
      <c r="N48" s="63">
        <f t="shared" si="39"/>
        <v>0</v>
      </c>
      <c r="O48" s="61">
        <f t="shared" si="39"/>
        <v>0</v>
      </c>
      <c r="P48" s="62">
        <f t="shared" si="39"/>
        <v>0</v>
      </c>
      <c r="Q48" s="64">
        <f t="shared" si="39"/>
        <v>0</v>
      </c>
      <c r="R48" s="67">
        <f t="shared" si="39"/>
        <v>0</v>
      </c>
      <c r="S48" s="62">
        <f t="shared" si="39"/>
        <v>0</v>
      </c>
      <c r="T48" s="63">
        <f t="shared" si="39"/>
        <v>0</v>
      </c>
      <c r="U48" s="67">
        <f t="shared" si="39"/>
        <v>0</v>
      </c>
      <c r="V48" s="62">
        <f t="shared" si="39"/>
        <v>0</v>
      </c>
      <c r="W48" s="63">
        <f t="shared" si="39"/>
        <v>0</v>
      </c>
      <c r="X48" s="67">
        <f t="shared" si="39"/>
        <v>0</v>
      </c>
      <c r="Y48" s="62">
        <f t="shared" si="39"/>
        <v>0</v>
      </c>
      <c r="Z48" s="63">
        <f t="shared" si="39"/>
        <v>0</v>
      </c>
      <c r="AA48" s="61">
        <f t="shared" si="39"/>
        <v>50000000</v>
      </c>
      <c r="AB48" s="62">
        <f t="shared" si="39"/>
        <v>-47122374</v>
      </c>
      <c r="AC48" s="63">
        <f t="shared" si="39"/>
        <v>2877626</v>
      </c>
      <c r="AD48" s="275">
        <f t="shared" si="39"/>
        <v>78000000</v>
      </c>
      <c r="AE48" s="320">
        <f t="shared" si="39"/>
        <v>-24320003</v>
      </c>
      <c r="AF48" s="321">
        <f t="shared" si="39"/>
        <v>53679997</v>
      </c>
      <c r="AG48" s="61">
        <f t="shared" si="39"/>
        <v>50000000</v>
      </c>
      <c r="AH48" s="62">
        <f t="shared" si="39"/>
        <v>74320000</v>
      </c>
      <c r="AI48" s="63">
        <f t="shared" si="39"/>
        <v>124320000</v>
      </c>
      <c r="AJ48" s="67">
        <f t="shared" si="39"/>
        <v>0</v>
      </c>
      <c r="AK48" s="62">
        <f t="shared" si="39"/>
        <v>0</v>
      </c>
      <c r="AL48" s="63">
        <f t="shared" si="39"/>
        <v>0</v>
      </c>
      <c r="AM48" s="61">
        <f t="shared" si="39"/>
        <v>0</v>
      </c>
      <c r="AN48" s="62">
        <f t="shared" si="39"/>
        <v>0</v>
      </c>
      <c r="AO48" s="63">
        <f t="shared" si="39"/>
        <v>0</v>
      </c>
      <c r="AP48" s="61">
        <f t="shared" si="39"/>
        <v>0</v>
      </c>
      <c r="AQ48" s="62">
        <f t="shared" si="39"/>
        <v>0</v>
      </c>
      <c r="AR48" s="63">
        <f t="shared" si="39"/>
        <v>0</v>
      </c>
      <c r="AS48" s="61">
        <f t="shared" si="39"/>
        <v>0</v>
      </c>
      <c r="AT48" s="62">
        <f t="shared" si="39"/>
        <v>0</v>
      </c>
      <c r="AU48" s="63">
        <f t="shared" si="39"/>
        <v>0</v>
      </c>
      <c r="AV48" s="61">
        <f t="shared" si="39"/>
        <v>0</v>
      </c>
      <c r="AW48" s="62">
        <f t="shared" si="39"/>
        <v>0</v>
      </c>
      <c r="AX48" s="63">
        <f t="shared" si="39"/>
        <v>0</v>
      </c>
      <c r="AY48" s="61">
        <f t="shared" si="39"/>
        <v>0</v>
      </c>
      <c r="AZ48" s="62">
        <f t="shared" si="39"/>
        <v>0</v>
      </c>
      <c r="BA48" s="63">
        <f t="shared" si="39"/>
        <v>0</v>
      </c>
      <c r="BB48" s="61">
        <f t="shared" si="39"/>
        <v>0</v>
      </c>
      <c r="BC48" s="62">
        <f t="shared" si="39"/>
        <v>0</v>
      </c>
      <c r="BD48" s="63">
        <f t="shared" si="39"/>
        <v>0</v>
      </c>
      <c r="BE48" s="61">
        <f t="shared" si="39"/>
        <v>0</v>
      </c>
      <c r="BF48" s="62">
        <f t="shared" si="39"/>
        <v>0</v>
      </c>
      <c r="BG48" s="64">
        <f t="shared" si="39"/>
        <v>0</v>
      </c>
      <c r="BH48" s="61">
        <f t="shared" si="39"/>
        <v>178000000</v>
      </c>
      <c r="BI48" s="62">
        <f t="shared" si="39"/>
        <v>2877623</v>
      </c>
      <c r="BJ48" s="63">
        <f t="shared" si="39"/>
        <v>180877623</v>
      </c>
      <c r="BK48" s="67">
        <f t="shared" si="39"/>
        <v>4000000</v>
      </c>
      <c r="BL48" s="62">
        <f t="shared" si="39"/>
        <v>-2877623</v>
      </c>
      <c r="BM48" s="63">
        <f t="shared" si="39"/>
        <v>1122377</v>
      </c>
      <c r="BN48" s="204">
        <f t="shared" si="39"/>
        <v>182000000</v>
      </c>
      <c r="BO48" s="475"/>
      <c r="BP48" s="276"/>
    </row>
    <row r="49" spans="1:67" s="276" customFormat="1" ht="109.5" customHeight="1" thickTop="1">
      <c r="A49" s="455">
        <v>10</v>
      </c>
      <c r="B49" s="463" t="s">
        <v>82</v>
      </c>
      <c r="C49" s="439" t="s">
        <v>83</v>
      </c>
      <c r="D49" s="54" t="s">
        <v>26</v>
      </c>
      <c r="E49" s="125" t="s">
        <v>25</v>
      </c>
      <c r="F49" s="118">
        <v>1000000</v>
      </c>
      <c r="G49" s="119">
        <v>0</v>
      </c>
      <c r="H49" s="58">
        <f>G49+F49</f>
        <v>1000000</v>
      </c>
      <c r="I49" s="121"/>
      <c r="J49" s="119"/>
      <c r="K49" s="58">
        <v>0</v>
      </c>
      <c r="L49" s="118"/>
      <c r="M49" s="119"/>
      <c r="N49" s="58">
        <v>0</v>
      </c>
      <c r="O49" s="118"/>
      <c r="P49" s="119"/>
      <c r="Q49" s="58"/>
      <c r="R49" s="118"/>
      <c r="S49" s="126"/>
      <c r="T49" s="127">
        <f>R49+S49</f>
        <v>0</v>
      </c>
      <c r="U49" s="118"/>
      <c r="V49" s="120">
        <v>0</v>
      </c>
      <c r="W49" s="58">
        <f>U49+V49</f>
        <v>0</v>
      </c>
      <c r="X49" s="118">
        <v>0</v>
      </c>
      <c r="Y49" s="120">
        <v>0</v>
      </c>
      <c r="Z49" s="127">
        <f>X49+Y49</f>
        <v>0</v>
      </c>
      <c r="AA49" s="118">
        <v>940000</v>
      </c>
      <c r="AB49" s="126">
        <v>-840000</v>
      </c>
      <c r="AC49" s="58">
        <f>AA49+AB49</f>
        <v>100000</v>
      </c>
      <c r="AD49" s="118">
        <v>0</v>
      </c>
      <c r="AE49" s="126">
        <v>900000</v>
      </c>
      <c r="AF49" s="58">
        <f>AD49+AE49</f>
        <v>900000</v>
      </c>
      <c r="AG49" s="118">
        <v>0</v>
      </c>
      <c r="AH49" s="120">
        <v>0</v>
      </c>
      <c r="AI49" s="58">
        <f>AG49+AH49</f>
        <v>0</v>
      </c>
      <c r="AJ49" s="118">
        <v>0</v>
      </c>
      <c r="AK49" s="120">
        <v>0</v>
      </c>
      <c r="AL49" s="58">
        <f>AJ49+AK49</f>
        <v>0</v>
      </c>
      <c r="AM49" s="118">
        <v>0</v>
      </c>
      <c r="AN49" s="119">
        <v>0</v>
      </c>
      <c r="AO49" s="128">
        <f>AM49+AN49</f>
        <v>0</v>
      </c>
      <c r="AP49" s="118">
        <v>0</v>
      </c>
      <c r="AQ49" s="119">
        <v>0</v>
      </c>
      <c r="AR49" s="58">
        <f>AP49+AQ49</f>
        <v>0</v>
      </c>
      <c r="AS49" s="121">
        <v>0</v>
      </c>
      <c r="AT49" s="119">
        <v>0</v>
      </c>
      <c r="AU49" s="127">
        <f>AS49+AT49</f>
        <v>0</v>
      </c>
      <c r="AV49" s="118">
        <v>0</v>
      </c>
      <c r="AW49" s="119">
        <v>0</v>
      </c>
      <c r="AX49" s="58">
        <f>AV49+AW49</f>
        <v>0</v>
      </c>
      <c r="AY49" s="322">
        <v>0</v>
      </c>
      <c r="AZ49" s="119">
        <v>0</v>
      </c>
      <c r="BA49" s="58">
        <f>AY49+AZ49</f>
        <v>0</v>
      </c>
      <c r="BB49" s="118">
        <v>0</v>
      </c>
      <c r="BC49" s="119">
        <v>0</v>
      </c>
      <c r="BD49" s="58">
        <f>BB49+BC49</f>
        <v>0</v>
      </c>
      <c r="BE49" s="121">
        <v>0</v>
      </c>
      <c r="BF49" s="119">
        <v>0</v>
      </c>
      <c r="BG49" s="127">
        <f>BE49+BF49</f>
        <v>0</v>
      </c>
      <c r="BH49" s="59">
        <f>I49+L49+O49+R49+U49+X49+AA49+AD49+AG49+AJ49+AM49+AP49+AS49+AV49+AY49+BB49+BE49</f>
        <v>940000</v>
      </c>
      <c r="BI49" s="57">
        <f>J49+M49+P49+S49+V49+Y49+AB49+AE49+AH49+AK49+AN49+AQ49+AT49+AW49+AZ49+BC49+BF49</f>
        <v>60000</v>
      </c>
      <c r="BJ49" s="58">
        <f>K49+N49+Q49+T49+W49+Z49+AC49+AF49+AI49+AL49+AO49+AR49+AU49+AX49+BA49+BD49+BG49</f>
        <v>1000000</v>
      </c>
      <c r="BK49" s="118">
        <v>60000</v>
      </c>
      <c r="BL49" s="126">
        <v>-60000</v>
      </c>
      <c r="BM49" s="58">
        <f>BL49+BK49</f>
        <v>0</v>
      </c>
      <c r="BN49" s="378">
        <f>BM49+BJ49</f>
        <v>1000000</v>
      </c>
      <c r="BO49" s="465" t="s">
        <v>84</v>
      </c>
    </row>
    <row r="50" spans="1:67" s="276" customFormat="1" ht="49.5" customHeight="1" thickBot="1">
      <c r="A50" s="456"/>
      <c r="B50" s="464"/>
      <c r="C50" s="429"/>
      <c r="D50" s="467" t="s">
        <v>11</v>
      </c>
      <c r="E50" s="468"/>
      <c r="F50" s="61">
        <f t="shared" ref="F50:BN50" si="40">F49</f>
        <v>1000000</v>
      </c>
      <c r="G50" s="62">
        <f t="shared" si="40"/>
        <v>0</v>
      </c>
      <c r="H50" s="63">
        <f t="shared" si="40"/>
        <v>1000000</v>
      </c>
      <c r="I50" s="67">
        <f t="shared" si="40"/>
        <v>0</v>
      </c>
      <c r="J50" s="61">
        <f t="shared" si="40"/>
        <v>0</v>
      </c>
      <c r="K50" s="61">
        <f t="shared" si="40"/>
        <v>0</v>
      </c>
      <c r="L50" s="61">
        <f t="shared" si="40"/>
        <v>0</v>
      </c>
      <c r="M50" s="61">
        <f t="shared" si="40"/>
        <v>0</v>
      </c>
      <c r="N50" s="61">
        <f t="shared" si="40"/>
        <v>0</v>
      </c>
      <c r="O50" s="61">
        <f t="shared" si="40"/>
        <v>0</v>
      </c>
      <c r="P50" s="61">
        <f t="shared" si="40"/>
        <v>0</v>
      </c>
      <c r="Q50" s="61">
        <f t="shared" si="40"/>
        <v>0</v>
      </c>
      <c r="R50" s="61">
        <f t="shared" si="40"/>
        <v>0</v>
      </c>
      <c r="S50" s="61">
        <f t="shared" si="40"/>
        <v>0</v>
      </c>
      <c r="T50" s="65">
        <f t="shared" si="40"/>
        <v>0</v>
      </c>
      <c r="U50" s="61">
        <f t="shared" si="40"/>
        <v>0</v>
      </c>
      <c r="V50" s="62">
        <f t="shared" si="40"/>
        <v>0</v>
      </c>
      <c r="W50" s="63">
        <f t="shared" si="40"/>
        <v>0</v>
      </c>
      <c r="X50" s="61">
        <f t="shared" si="40"/>
        <v>0</v>
      </c>
      <c r="Y50" s="62">
        <f t="shared" si="40"/>
        <v>0</v>
      </c>
      <c r="Z50" s="64">
        <f t="shared" si="40"/>
        <v>0</v>
      </c>
      <c r="AA50" s="61">
        <f t="shared" si="40"/>
        <v>940000</v>
      </c>
      <c r="AB50" s="62">
        <f t="shared" si="40"/>
        <v>-840000</v>
      </c>
      <c r="AC50" s="63">
        <f t="shared" si="40"/>
        <v>100000</v>
      </c>
      <c r="AD50" s="61">
        <f t="shared" si="40"/>
        <v>0</v>
      </c>
      <c r="AE50" s="62">
        <f t="shared" si="40"/>
        <v>900000</v>
      </c>
      <c r="AF50" s="63">
        <f t="shared" si="40"/>
        <v>900000</v>
      </c>
      <c r="AG50" s="134">
        <f t="shared" si="40"/>
        <v>0</v>
      </c>
      <c r="AH50" s="135">
        <f t="shared" si="40"/>
        <v>0</v>
      </c>
      <c r="AI50" s="136">
        <f t="shared" si="40"/>
        <v>0</v>
      </c>
      <c r="AJ50" s="61">
        <f t="shared" si="40"/>
        <v>0</v>
      </c>
      <c r="AK50" s="62">
        <f t="shared" si="40"/>
        <v>0</v>
      </c>
      <c r="AL50" s="63">
        <f t="shared" si="40"/>
        <v>0</v>
      </c>
      <c r="AM50" s="61">
        <f t="shared" si="40"/>
        <v>0</v>
      </c>
      <c r="AN50" s="62">
        <f t="shared" si="40"/>
        <v>0</v>
      </c>
      <c r="AO50" s="63">
        <f t="shared" si="40"/>
        <v>0</v>
      </c>
      <c r="AP50" s="61">
        <f t="shared" si="40"/>
        <v>0</v>
      </c>
      <c r="AQ50" s="62">
        <f t="shared" si="40"/>
        <v>0</v>
      </c>
      <c r="AR50" s="63">
        <f t="shared" si="40"/>
        <v>0</v>
      </c>
      <c r="AS50" s="66">
        <f t="shared" si="40"/>
        <v>0</v>
      </c>
      <c r="AT50" s="62">
        <f t="shared" si="40"/>
        <v>0</v>
      </c>
      <c r="AU50" s="66">
        <f t="shared" si="40"/>
        <v>0</v>
      </c>
      <c r="AV50" s="61">
        <f t="shared" si="40"/>
        <v>0</v>
      </c>
      <c r="AW50" s="62">
        <f t="shared" si="40"/>
        <v>0</v>
      </c>
      <c r="AX50" s="63">
        <f t="shared" si="40"/>
        <v>0</v>
      </c>
      <c r="AY50" s="61">
        <f t="shared" si="40"/>
        <v>0</v>
      </c>
      <c r="AZ50" s="67">
        <f t="shared" si="40"/>
        <v>0</v>
      </c>
      <c r="BA50" s="63">
        <f t="shared" si="40"/>
        <v>0</v>
      </c>
      <c r="BB50" s="61">
        <f t="shared" si="40"/>
        <v>0</v>
      </c>
      <c r="BC50" s="62">
        <f t="shared" si="40"/>
        <v>0</v>
      </c>
      <c r="BD50" s="63">
        <f t="shared" si="40"/>
        <v>0</v>
      </c>
      <c r="BE50" s="67">
        <f t="shared" si="40"/>
        <v>0</v>
      </c>
      <c r="BF50" s="62">
        <f t="shared" si="40"/>
        <v>0</v>
      </c>
      <c r="BG50" s="64">
        <f t="shared" si="40"/>
        <v>0</v>
      </c>
      <c r="BH50" s="65">
        <f t="shared" si="40"/>
        <v>940000</v>
      </c>
      <c r="BI50" s="62">
        <f t="shared" si="40"/>
        <v>60000</v>
      </c>
      <c r="BJ50" s="137">
        <f t="shared" si="40"/>
        <v>1000000</v>
      </c>
      <c r="BK50" s="65">
        <f t="shared" si="40"/>
        <v>60000</v>
      </c>
      <c r="BL50" s="62">
        <f t="shared" si="40"/>
        <v>-60000</v>
      </c>
      <c r="BM50" s="67">
        <f t="shared" si="40"/>
        <v>0</v>
      </c>
      <c r="BN50" s="204">
        <f t="shared" si="40"/>
        <v>1000000</v>
      </c>
      <c r="BO50" s="466"/>
    </row>
    <row r="51" spans="1:67" s="323" customFormat="1" ht="66" customHeight="1" thickTop="1">
      <c r="A51" s="454">
        <v>11</v>
      </c>
      <c r="B51" s="434" t="s">
        <v>82</v>
      </c>
      <c r="C51" s="428" t="s">
        <v>4</v>
      </c>
      <c r="D51" s="138" t="s">
        <v>26</v>
      </c>
      <c r="E51" s="392" t="s">
        <v>25</v>
      </c>
      <c r="F51" s="139">
        <v>2048651</v>
      </c>
      <c r="G51" s="140">
        <v>149658</v>
      </c>
      <c r="H51" s="141">
        <f>F51+G51</f>
        <v>2198309</v>
      </c>
      <c r="I51" s="142"/>
      <c r="J51" s="143"/>
      <c r="K51" s="144"/>
      <c r="L51" s="142"/>
      <c r="M51" s="143"/>
      <c r="N51" s="144">
        <f>M51+L51</f>
        <v>0</v>
      </c>
      <c r="O51" s="142"/>
      <c r="P51" s="142"/>
      <c r="Q51" s="144"/>
      <c r="R51" s="139"/>
      <c r="S51" s="145">
        <v>0</v>
      </c>
      <c r="T51" s="141">
        <f>R51+S51</f>
        <v>0</v>
      </c>
      <c r="U51" s="146">
        <v>0</v>
      </c>
      <c r="V51" s="143">
        <v>0</v>
      </c>
      <c r="W51" s="141">
        <f>U51+V51</f>
        <v>0</v>
      </c>
      <c r="X51" s="139">
        <v>0</v>
      </c>
      <c r="Y51" s="143">
        <v>0</v>
      </c>
      <c r="Z51" s="144">
        <f>Y51+X51</f>
        <v>0</v>
      </c>
      <c r="AA51" s="139">
        <v>72000</v>
      </c>
      <c r="AB51" s="147">
        <v>142404</v>
      </c>
      <c r="AC51" s="144">
        <f>AB51+AA51</f>
        <v>214404</v>
      </c>
      <c r="AD51" s="139">
        <v>681651</v>
      </c>
      <c r="AE51" s="147">
        <v>-5604</v>
      </c>
      <c r="AF51" s="148">
        <f>AE51+AD51</f>
        <v>676047</v>
      </c>
      <c r="AG51" s="149">
        <v>1170000</v>
      </c>
      <c r="AH51" s="147">
        <v>67444</v>
      </c>
      <c r="AI51" s="150">
        <f>AH51+AG51</f>
        <v>1237444</v>
      </c>
      <c r="AJ51" s="151">
        <v>125000</v>
      </c>
      <c r="AK51" s="147">
        <v>-54586</v>
      </c>
      <c r="AL51" s="144">
        <f>AK51+AJ51</f>
        <v>70414</v>
      </c>
      <c r="AM51" s="142">
        <v>0</v>
      </c>
      <c r="AN51" s="143">
        <v>0</v>
      </c>
      <c r="AO51" s="144">
        <f>AN51+AM51</f>
        <v>0</v>
      </c>
      <c r="AP51" s="142">
        <v>0</v>
      </c>
      <c r="AQ51" s="143">
        <v>0</v>
      </c>
      <c r="AR51" s="148">
        <f>AQ51+AP51</f>
        <v>0</v>
      </c>
      <c r="AS51" s="139">
        <v>0</v>
      </c>
      <c r="AT51" s="152">
        <v>0</v>
      </c>
      <c r="AU51" s="153">
        <f>AT51+AS51</f>
        <v>0</v>
      </c>
      <c r="AV51" s="139">
        <v>0</v>
      </c>
      <c r="AW51" s="152">
        <v>0</v>
      </c>
      <c r="AX51" s="154">
        <f>AW51+AV51</f>
        <v>0</v>
      </c>
      <c r="AY51" s="139">
        <v>0</v>
      </c>
      <c r="AZ51" s="151">
        <v>0</v>
      </c>
      <c r="BA51" s="144">
        <f>AZ51+AY51</f>
        <v>0</v>
      </c>
      <c r="BB51" s="142">
        <v>0</v>
      </c>
      <c r="BC51" s="143">
        <v>0</v>
      </c>
      <c r="BD51" s="144">
        <f>BC51+BB51</f>
        <v>0</v>
      </c>
      <c r="BE51" s="151">
        <v>0</v>
      </c>
      <c r="BF51" s="143">
        <v>0</v>
      </c>
      <c r="BG51" s="148">
        <f>BF51+BE51</f>
        <v>0</v>
      </c>
      <c r="BH51" s="142">
        <f t="shared" ref="BH51" si="41">I51+L51+O51+R51+U51+X51+AA51+AD51+AG51+AJ51+AM51</f>
        <v>2048651</v>
      </c>
      <c r="BI51" s="147">
        <f>J51+M51+P51+S51+V51+Y51+AB51+AE51+AH51+AK51+AN51+AQ51+AT51+AW51+AZ51+BC51+BF51</f>
        <v>149658</v>
      </c>
      <c r="BJ51" s="144">
        <f>K51+N51+Q51+T51+W51+Z51+AC51+AF51+AI51+AL51+AO51</f>
        <v>2198309</v>
      </c>
      <c r="BK51" s="142">
        <v>0</v>
      </c>
      <c r="BL51" s="143">
        <v>0</v>
      </c>
      <c r="BM51" s="144">
        <f>BK51+BL51</f>
        <v>0</v>
      </c>
      <c r="BN51" s="381">
        <f>BJ51+BM51</f>
        <v>2198309</v>
      </c>
      <c r="BO51" s="469" t="s">
        <v>85</v>
      </c>
    </row>
    <row r="52" spans="1:67" s="223" customFormat="1" ht="68.25" customHeight="1" thickBot="1">
      <c r="A52" s="456"/>
      <c r="B52" s="435"/>
      <c r="C52" s="429"/>
      <c r="D52" s="432" t="s">
        <v>11</v>
      </c>
      <c r="E52" s="433"/>
      <c r="F52" s="61">
        <f>F51</f>
        <v>2048651</v>
      </c>
      <c r="G52" s="62">
        <f t="shared" ref="G52:BN52" si="42">G51</f>
        <v>149658</v>
      </c>
      <c r="H52" s="63">
        <f t="shared" si="42"/>
        <v>2198309</v>
      </c>
      <c r="I52" s="61">
        <f t="shared" si="42"/>
        <v>0</v>
      </c>
      <c r="J52" s="62">
        <f t="shared" si="42"/>
        <v>0</v>
      </c>
      <c r="K52" s="63">
        <f t="shared" si="42"/>
        <v>0</v>
      </c>
      <c r="L52" s="61">
        <f t="shared" si="42"/>
        <v>0</v>
      </c>
      <c r="M52" s="62">
        <f t="shared" si="42"/>
        <v>0</v>
      </c>
      <c r="N52" s="63">
        <f t="shared" si="42"/>
        <v>0</v>
      </c>
      <c r="O52" s="61">
        <f t="shared" si="42"/>
        <v>0</v>
      </c>
      <c r="P52" s="62">
        <f t="shared" si="42"/>
        <v>0</v>
      </c>
      <c r="Q52" s="63">
        <f t="shared" si="42"/>
        <v>0</v>
      </c>
      <c r="R52" s="61">
        <f t="shared" si="42"/>
        <v>0</v>
      </c>
      <c r="S52" s="62">
        <f t="shared" si="42"/>
        <v>0</v>
      </c>
      <c r="T52" s="63">
        <f t="shared" si="42"/>
        <v>0</v>
      </c>
      <c r="U52" s="61">
        <f t="shared" si="42"/>
        <v>0</v>
      </c>
      <c r="V52" s="62">
        <f t="shared" si="42"/>
        <v>0</v>
      </c>
      <c r="W52" s="63">
        <f t="shared" si="42"/>
        <v>0</v>
      </c>
      <c r="X52" s="61">
        <f t="shared" si="42"/>
        <v>0</v>
      </c>
      <c r="Y52" s="62">
        <f t="shared" si="42"/>
        <v>0</v>
      </c>
      <c r="Z52" s="63">
        <f t="shared" si="42"/>
        <v>0</v>
      </c>
      <c r="AA52" s="61">
        <f t="shared" si="42"/>
        <v>72000</v>
      </c>
      <c r="AB52" s="62">
        <f t="shared" si="42"/>
        <v>142404</v>
      </c>
      <c r="AC52" s="63">
        <f t="shared" si="42"/>
        <v>214404</v>
      </c>
      <c r="AD52" s="61">
        <f t="shared" si="42"/>
        <v>681651</v>
      </c>
      <c r="AE52" s="62">
        <f t="shared" si="42"/>
        <v>-5604</v>
      </c>
      <c r="AF52" s="64">
        <f t="shared" si="42"/>
        <v>676047</v>
      </c>
      <c r="AG52" s="155">
        <f t="shared" si="42"/>
        <v>1170000</v>
      </c>
      <c r="AH52" s="62">
        <f t="shared" si="42"/>
        <v>67444</v>
      </c>
      <c r="AI52" s="156">
        <f t="shared" si="42"/>
        <v>1237444</v>
      </c>
      <c r="AJ52" s="67">
        <f t="shared" si="42"/>
        <v>125000</v>
      </c>
      <c r="AK52" s="62">
        <f t="shared" si="42"/>
        <v>-54586</v>
      </c>
      <c r="AL52" s="64">
        <f t="shared" si="42"/>
        <v>70414</v>
      </c>
      <c r="AM52" s="61">
        <f t="shared" si="42"/>
        <v>0</v>
      </c>
      <c r="AN52" s="62">
        <f t="shared" si="42"/>
        <v>0</v>
      </c>
      <c r="AO52" s="63">
        <f t="shared" si="42"/>
        <v>0</v>
      </c>
      <c r="AP52" s="61">
        <f t="shared" si="42"/>
        <v>0</v>
      </c>
      <c r="AQ52" s="62">
        <f t="shared" si="42"/>
        <v>0</v>
      </c>
      <c r="AR52" s="64">
        <f t="shared" si="42"/>
        <v>0</v>
      </c>
      <c r="AS52" s="65">
        <f t="shared" si="42"/>
        <v>0</v>
      </c>
      <c r="AT52" s="62">
        <f t="shared" si="42"/>
        <v>0</v>
      </c>
      <c r="AU52" s="66">
        <f t="shared" si="42"/>
        <v>0</v>
      </c>
      <c r="AV52" s="61">
        <f t="shared" si="42"/>
        <v>0</v>
      </c>
      <c r="AW52" s="62">
        <f t="shared" si="42"/>
        <v>0</v>
      </c>
      <c r="AX52" s="63">
        <f t="shared" si="42"/>
        <v>0</v>
      </c>
      <c r="AY52" s="61">
        <f t="shared" si="42"/>
        <v>0</v>
      </c>
      <c r="AZ52" s="67">
        <f t="shared" si="42"/>
        <v>0</v>
      </c>
      <c r="BA52" s="63">
        <f t="shared" si="42"/>
        <v>0</v>
      </c>
      <c r="BB52" s="61">
        <f t="shared" si="42"/>
        <v>0</v>
      </c>
      <c r="BC52" s="62">
        <f t="shared" si="42"/>
        <v>0</v>
      </c>
      <c r="BD52" s="63">
        <f t="shared" si="42"/>
        <v>0</v>
      </c>
      <c r="BE52" s="67">
        <f t="shared" si="42"/>
        <v>0</v>
      </c>
      <c r="BF52" s="62">
        <f t="shared" si="42"/>
        <v>0</v>
      </c>
      <c r="BG52" s="64">
        <f t="shared" si="42"/>
        <v>0</v>
      </c>
      <c r="BH52" s="61">
        <f t="shared" si="42"/>
        <v>2048651</v>
      </c>
      <c r="BI52" s="62">
        <f t="shared" si="42"/>
        <v>149658</v>
      </c>
      <c r="BJ52" s="63">
        <f t="shared" si="42"/>
        <v>2198309</v>
      </c>
      <c r="BK52" s="61">
        <f t="shared" si="42"/>
        <v>0</v>
      </c>
      <c r="BL52" s="62">
        <f t="shared" si="42"/>
        <v>0</v>
      </c>
      <c r="BM52" s="63">
        <f t="shared" si="42"/>
        <v>0</v>
      </c>
      <c r="BN52" s="204">
        <f t="shared" si="42"/>
        <v>2198309</v>
      </c>
      <c r="BO52" s="470"/>
    </row>
    <row r="53" spans="1:67" s="294" customFormat="1" ht="64.5" customHeight="1" thickTop="1">
      <c r="A53" s="444">
        <v>12</v>
      </c>
      <c r="B53" s="446" t="s">
        <v>82</v>
      </c>
      <c r="C53" s="448" t="s">
        <v>3</v>
      </c>
      <c r="D53" s="298" t="s">
        <v>26</v>
      </c>
      <c r="E53" s="324" t="s">
        <v>25</v>
      </c>
      <c r="F53" s="68">
        <v>700000</v>
      </c>
      <c r="G53" s="71">
        <v>0</v>
      </c>
      <c r="H53" s="130">
        <f>G53+F53</f>
        <v>700000</v>
      </c>
      <c r="I53" s="73"/>
      <c r="J53" s="71"/>
      <c r="K53" s="278">
        <f>J53+I53</f>
        <v>0</v>
      </c>
      <c r="L53" s="71">
        <v>0</v>
      </c>
      <c r="M53" s="69">
        <v>0</v>
      </c>
      <c r="N53" s="278">
        <f>M53+L53</f>
        <v>0</v>
      </c>
      <c r="O53" s="69"/>
      <c r="P53" s="69"/>
      <c r="Q53" s="278"/>
      <c r="R53" s="71"/>
      <c r="S53" s="71"/>
      <c r="T53" s="131">
        <f>R53+S53</f>
        <v>0</v>
      </c>
      <c r="U53" s="68"/>
      <c r="V53" s="69"/>
      <c r="W53" s="130">
        <f>U53+V53</f>
        <v>0</v>
      </c>
      <c r="X53" s="68">
        <v>0</v>
      </c>
      <c r="Y53" s="129">
        <v>0</v>
      </c>
      <c r="Z53" s="130">
        <f>X53+Y53</f>
        <v>0</v>
      </c>
      <c r="AA53" s="68">
        <v>150000</v>
      </c>
      <c r="AB53" s="129">
        <v>239200</v>
      </c>
      <c r="AC53" s="130">
        <f>AA53+AB53</f>
        <v>389200</v>
      </c>
      <c r="AD53" s="73">
        <v>0</v>
      </c>
      <c r="AE53" s="71">
        <v>0</v>
      </c>
      <c r="AF53" s="131">
        <f>AD53+AE53</f>
        <v>0</v>
      </c>
      <c r="AG53" s="68">
        <v>0</v>
      </c>
      <c r="AH53" s="71">
        <v>0</v>
      </c>
      <c r="AI53" s="130">
        <f>AG53+AH53</f>
        <v>0</v>
      </c>
      <c r="AJ53" s="73">
        <v>0</v>
      </c>
      <c r="AK53" s="71">
        <v>0</v>
      </c>
      <c r="AL53" s="131">
        <f>AJ53+AK53</f>
        <v>0</v>
      </c>
      <c r="AM53" s="68">
        <v>0</v>
      </c>
      <c r="AN53" s="71">
        <v>0</v>
      </c>
      <c r="AO53" s="171">
        <f>AM53+AN53</f>
        <v>0</v>
      </c>
      <c r="AP53" s="73">
        <v>0</v>
      </c>
      <c r="AQ53" s="71">
        <v>0</v>
      </c>
      <c r="AR53" s="299">
        <f>AP53+AQ53</f>
        <v>0</v>
      </c>
      <c r="AS53" s="68">
        <v>0</v>
      </c>
      <c r="AT53" s="71">
        <v>0</v>
      </c>
      <c r="AU53" s="171">
        <f>AS53+AT53</f>
        <v>0</v>
      </c>
      <c r="AV53" s="73">
        <v>0</v>
      </c>
      <c r="AW53" s="71">
        <v>0</v>
      </c>
      <c r="AX53" s="299">
        <f>AV53+AW53</f>
        <v>0</v>
      </c>
      <c r="AY53" s="68">
        <v>0</v>
      </c>
      <c r="AZ53" s="71">
        <v>0</v>
      </c>
      <c r="BA53" s="171">
        <f>AY53+AZ53</f>
        <v>0</v>
      </c>
      <c r="BB53" s="73">
        <v>0</v>
      </c>
      <c r="BC53" s="71">
        <v>0</v>
      </c>
      <c r="BD53" s="299">
        <f>BB53+BC53</f>
        <v>0</v>
      </c>
      <c r="BE53" s="68">
        <v>0</v>
      </c>
      <c r="BF53" s="71">
        <v>0</v>
      </c>
      <c r="BG53" s="171">
        <f>BE53+BF53</f>
        <v>0</v>
      </c>
      <c r="BH53" s="132">
        <f>I53+L53+O53+R53+U53+X53+AA53+AD53+AG53+AJ53+AM53</f>
        <v>150000</v>
      </c>
      <c r="BI53" s="53">
        <f t="shared" ref="BI53:BJ53" si="43">J53+M53+P53+S53+V53+Y53+AB53+AE53+AH53+AK53+AN53</f>
        <v>239200</v>
      </c>
      <c r="BJ53" s="130">
        <f t="shared" si="43"/>
        <v>389200</v>
      </c>
      <c r="BK53" s="73">
        <v>550000</v>
      </c>
      <c r="BL53" s="129">
        <v>-239200</v>
      </c>
      <c r="BM53" s="131">
        <f>BL53+BK53</f>
        <v>310800</v>
      </c>
      <c r="BN53" s="206">
        <f>BM53+BJ53</f>
        <v>700000</v>
      </c>
      <c r="BO53" s="450" t="s">
        <v>86</v>
      </c>
    </row>
    <row r="54" spans="1:67" s="294" customFormat="1" ht="69.75" customHeight="1" thickBot="1">
      <c r="A54" s="445"/>
      <c r="B54" s="447"/>
      <c r="C54" s="449"/>
      <c r="D54" s="452" t="s">
        <v>11</v>
      </c>
      <c r="E54" s="453"/>
      <c r="F54" s="134">
        <f>F53</f>
        <v>700000</v>
      </c>
      <c r="G54" s="135">
        <f t="shared" ref="G54:BN54" si="44">G53</f>
        <v>0</v>
      </c>
      <c r="H54" s="136">
        <f t="shared" si="44"/>
        <v>700000</v>
      </c>
      <c r="I54" s="286">
        <f t="shared" si="44"/>
        <v>0</v>
      </c>
      <c r="J54" s="135">
        <f t="shared" si="44"/>
        <v>0</v>
      </c>
      <c r="K54" s="135">
        <f t="shared" si="44"/>
        <v>0</v>
      </c>
      <c r="L54" s="135">
        <f t="shared" si="44"/>
        <v>0</v>
      </c>
      <c r="M54" s="135">
        <f t="shared" si="44"/>
        <v>0</v>
      </c>
      <c r="N54" s="135">
        <f t="shared" si="44"/>
        <v>0</v>
      </c>
      <c r="O54" s="135">
        <f t="shared" si="44"/>
        <v>0</v>
      </c>
      <c r="P54" s="135">
        <f t="shared" si="44"/>
        <v>0</v>
      </c>
      <c r="Q54" s="135">
        <f t="shared" si="44"/>
        <v>0</v>
      </c>
      <c r="R54" s="135">
        <f t="shared" si="44"/>
        <v>0</v>
      </c>
      <c r="S54" s="135">
        <f t="shared" si="44"/>
        <v>0</v>
      </c>
      <c r="T54" s="288">
        <f t="shared" si="44"/>
        <v>0</v>
      </c>
      <c r="U54" s="134">
        <f t="shared" si="44"/>
        <v>0</v>
      </c>
      <c r="V54" s="135">
        <f t="shared" si="44"/>
        <v>0</v>
      </c>
      <c r="W54" s="136">
        <f t="shared" si="44"/>
        <v>0</v>
      </c>
      <c r="X54" s="134">
        <f t="shared" si="44"/>
        <v>0</v>
      </c>
      <c r="Y54" s="135">
        <f t="shared" si="44"/>
        <v>0</v>
      </c>
      <c r="Z54" s="136">
        <f t="shared" si="44"/>
        <v>0</v>
      </c>
      <c r="AA54" s="134">
        <f t="shared" si="44"/>
        <v>150000</v>
      </c>
      <c r="AB54" s="135">
        <f t="shared" si="44"/>
        <v>239200</v>
      </c>
      <c r="AC54" s="136">
        <f t="shared" si="44"/>
        <v>389200</v>
      </c>
      <c r="AD54" s="286">
        <f t="shared" si="44"/>
        <v>0</v>
      </c>
      <c r="AE54" s="135">
        <f t="shared" si="44"/>
        <v>0</v>
      </c>
      <c r="AF54" s="288">
        <f t="shared" si="44"/>
        <v>0</v>
      </c>
      <c r="AG54" s="134">
        <f t="shared" si="44"/>
        <v>0</v>
      </c>
      <c r="AH54" s="135">
        <f t="shared" si="44"/>
        <v>0</v>
      </c>
      <c r="AI54" s="136">
        <f t="shared" si="44"/>
        <v>0</v>
      </c>
      <c r="AJ54" s="286">
        <f t="shared" si="44"/>
        <v>0</v>
      </c>
      <c r="AK54" s="135">
        <f t="shared" si="44"/>
        <v>0</v>
      </c>
      <c r="AL54" s="288">
        <f t="shared" si="44"/>
        <v>0</v>
      </c>
      <c r="AM54" s="134">
        <f t="shared" si="44"/>
        <v>0</v>
      </c>
      <c r="AN54" s="135">
        <f t="shared" si="44"/>
        <v>0</v>
      </c>
      <c r="AO54" s="136">
        <f t="shared" si="44"/>
        <v>0</v>
      </c>
      <c r="AP54" s="286">
        <f t="shared" si="44"/>
        <v>0</v>
      </c>
      <c r="AQ54" s="135">
        <f t="shared" si="44"/>
        <v>0</v>
      </c>
      <c r="AR54" s="288">
        <f t="shared" si="44"/>
        <v>0</v>
      </c>
      <c r="AS54" s="134">
        <f t="shared" si="44"/>
        <v>0</v>
      </c>
      <c r="AT54" s="135">
        <f t="shared" si="44"/>
        <v>0</v>
      </c>
      <c r="AU54" s="136">
        <f t="shared" si="44"/>
        <v>0</v>
      </c>
      <c r="AV54" s="286">
        <f t="shared" si="44"/>
        <v>0</v>
      </c>
      <c r="AW54" s="135">
        <f t="shared" si="44"/>
        <v>0</v>
      </c>
      <c r="AX54" s="288">
        <f t="shared" si="44"/>
        <v>0</v>
      </c>
      <c r="AY54" s="134">
        <f t="shared" si="44"/>
        <v>0</v>
      </c>
      <c r="AZ54" s="135">
        <f t="shared" si="44"/>
        <v>0</v>
      </c>
      <c r="BA54" s="136">
        <f t="shared" si="44"/>
        <v>0</v>
      </c>
      <c r="BB54" s="286">
        <f t="shared" si="44"/>
        <v>0</v>
      </c>
      <c r="BC54" s="135">
        <f t="shared" si="44"/>
        <v>0</v>
      </c>
      <c r="BD54" s="288">
        <f t="shared" si="44"/>
        <v>0</v>
      </c>
      <c r="BE54" s="134">
        <f t="shared" si="44"/>
        <v>0</v>
      </c>
      <c r="BF54" s="135">
        <f t="shared" si="44"/>
        <v>0</v>
      </c>
      <c r="BG54" s="136">
        <f t="shared" si="44"/>
        <v>0</v>
      </c>
      <c r="BH54" s="134">
        <f t="shared" si="44"/>
        <v>150000</v>
      </c>
      <c r="BI54" s="135">
        <f t="shared" si="44"/>
        <v>239200</v>
      </c>
      <c r="BJ54" s="136">
        <f t="shared" si="44"/>
        <v>389200</v>
      </c>
      <c r="BK54" s="286">
        <f t="shared" si="44"/>
        <v>550000</v>
      </c>
      <c r="BL54" s="135">
        <f t="shared" si="44"/>
        <v>-239200</v>
      </c>
      <c r="BM54" s="288">
        <f t="shared" si="44"/>
        <v>310800</v>
      </c>
      <c r="BN54" s="300">
        <f t="shared" si="44"/>
        <v>700000</v>
      </c>
      <c r="BO54" s="451"/>
    </row>
    <row r="55" spans="1:67" s="266" customFormat="1" ht="42" customHeight="1" thickTop="1">
      <c r="A55" s="454">
        <v>13</v>
      </c>
      <c r="B55" s="434" t="s">
        <v>82</v>
      </c>
      <c r="C55" s="428" t="s">
        <v>2</v>
      </c>
      <c r="D55" s="209" t="s">
        <v>26</v>
      </c>
      <c r="E55" s="458" t="s">
        <v>25</v>
      </c>
      <c r="F55" s="325">
        <v>586230</v>
      </c>
      <c r="G55" s="145">
        <v>0</v>
      </c>
      <c r="H55" s="313">
        <f>F55+G55</f>
        <v>586230</v>
      </c>
      <c r="I55" s="76"/>
      <c r="J55" s="77"/>
      <c r="K55" s="70"/>
      <c r="L55" s="76"/>
      <c r="M55" s="77"/>
      <c r="N55" s="70">
        <f>M55+L55</f>
        <v>0</v>
      </c>
      <c r="O55" s="76"/>
      <c r="P55" s="326"/>
      <c r="Q55" s="70"/>
      <c r="R55" s="325"/>
      <c r="S55" s="145">
        <v>0</v>
      </c>
      <c r="T55" s="313">
        <f>R55+S55</f>
        <v>0</v>
      </c>
      <c r="U55" s="302">
        <v>0</v>
      </c>
      <c r="V55" s="77">
        <v>0</v>
      </c>
      <c r="W55" s="313">
        <f>U55+V55</f>
        <v>0</v>
      </c>
      <c r="X55" s="325">
        <v>0</v>
      </c>
      <c r="Y55" s="143">
        <v>0</v>
      </c>
      <c r="Z55" s="70">
        <f>Y55+X55</f>
        <v>0</v>
      </c>
      <c r="AA55" s="325">
        <v>546230</v>
      </c>
      <c r="AB55" s="147">
        <v>40000</v>
      </c>
      <c r="AC55" s="70">
        <f>AB55+AA55</f>
        <v>586230</v>
      </c>
      <c r="AD55" s="325">
        <v>0</v>
      </c>
      <c r="AE55" s="143">
        <v>0</v>
      </c>
      <c r="AF55" s="70">
        <f>AE55+AD55</f>
        <v>0</v>
      </c>
      <c r="AG55" s="76">
        <v>0</v>
      </c>
      <c r="AH55" s="143">
        <v>0</v>
      </c>
      <c r="AI55" s="70">
        <f>AH55+AG55</f>
        <v>0</v>
      </c>
      <c r="AJ55" s="76">
        <v>0</v>
      </c>
      <c r="AK55" s="143">
        <v>0</v>
      </c>
      <c r="AL55" s="72">
        <f>AK55+AJ55</f>
        <v>0</v>
      </c>
      <c r="AM55" s="76">
        <v>0</v>
      </c>
      <c r="AN55" s="143">
        <v>0</v>
      </c>
      <c r="AO55" s="72">
        <f>AN55+AM55</f>
        <v>0</v>
      </c>
      <c r="AP55" s="76">
        <v>0</v>
      </c>
      <c r="AQ55" s="143">
        <v>0</v>
      </c>
      <c r="AR55" s="72">
        <f>AQ55+AP55</f>
        <v>0</v>
      </c>
      <c r="AS55" s="76">
        <v>0</v>
      </c>
      <c r="AT55" s="77">
        <v>0</v>
      </c>
      <c r="AU55" s="70">
        <f>AT55+AS55</f>
        <v>0</v>
      </c>
      <c r="AV55" s="314">
        <v>0</v>
      </c>
      <c r="AW55" s="77">
        <v>0</v>
      </c>
      <c r="AX55" s="77">
        <f>AW55+AV55</f>
        <v>0</v>
      </c>
      <c r="AY55" s="77">
        <v>0</v>
      </c>
      <c r="AZ55" s="77">
        <v>0</v>
      </c>
      <c r="BA55" s="72">
        <f>AZ55+AY55</f>
        <v>0</v>
      </c>
      <c r="BB55" s="76">
        <v>0</v>
      </c>
      <c r="BC55" s="77">
        <v>0</v>
      </c>
      <c r="BD55" s="70">
        <f>BC55+BB55</f>
        <v>0</v>
      </c>
      <c r="BE55" s="314">
        <v>0</v>
      </c>
      <c r="BF55" s="77">
        <v>0</v>
      </c>
      <c r="BG55" s="72">
        <f>BF55+BE55</f>
        <v>0</v>
      </c>
      <c r="BH55" s="76">
        <f t="shared" ref="BH55:BJ56" si="45">I55+L55+O55+R55+U55+X55+AA55+AD55+AG55+AJ55+AM55</f>
        <v>546230</v>
      </c>
      <c r="BI55" s="147">
        <f t="shared" si="45"/>
        <v>40000</v>
      </c>
      <c r="BJ55" s="70">
        <f t="shared" si="45"/>
        <v>586230</v>
      </c>
      <c r="BK55" s="76">
        <v>40000</v>
      </c>
      <c r="BL55" s="147">
        <v>-40000</v>
      </c>
      <c r="BM55" s="70">
        <f>BK55+BL55</f>
        <v>0</v>
      </c>
      <c r="BN55" s="327">
        <f>BJ55+BM55</f>
        <v>586230</v>
      </c>
      <c r="BO55" s="460" t="s">
        <v>87</v>
      </c>
    </row>
    <row r="56" spans="1:67" s="266" customFormat="1" ht="42" customHeight="1">
      <c r="A56" s="455"/>
      <c r="B56" s="457"/>
      <c r="C56" s="439"/>
      <c r="D56" s="390" t="s">
        <v>88</v>
      </c>
      <c r="E56" s="459"/>
      <c r="F56" s="328">
        <v>28618546</v>
      </c>
      <c r="G56" s="329">
        <v>0</v>
      </c>
      <c r="H56" s="308">
        <f>F56+G56</f>
        <v>28618546</v>
      </c>
      <c r="I56" s="328"/>
      <c r="J56" s="330"/>
      <c r="K56" s="308"/>
      <c r="L56" s="328"/>
      <c r="M56" s="330"/>
      <c r="N56" s="308"/>
      <c r="O56" s="328"/>
      <c r="P56" s="331"/>
      <c r="Q56" s="308"/>
      <c r="R56" s="328"/>
      <c r="S56" s="330">
        <v>0</v>
      </c>
      <c r="T56" s="308">
        <f>R56+S56</f>
        <v>0</v>
      </c>
      <c r="U56" s="332">
        <v>0</v>
      </c>
      <c r="V56" s="330">
        <v>0</v>
      </c>
      <c r="W56" s="308">
        <f>U56+V56</f>
        <v>0</v>
      </c>
      <c r="X56" s="328">
        <v>0</v>
      </c>
      <c r="Y56" s="330">
        <v>0</v>
      </c>
      <c r="Z56" s="80">
        <f>Y56+X56</f>
        <v>0</v>
      </c>
      <c r="AA56" s="328">
        <v>21954112</v>
      </c>
      <c r="AB56" s="329">
        <v>960000</v>
      </c>
      <c r="AC56" s="80">
        <f>AB56+AA56</f>
        <v>22914112</v>
      </c>
      <c r="AD56" s="328">
        <v>5704434</v>
      </c>
      <c r="AE56" s="329">
        <v>0</v>
      </c>
      <c r="AF56" s="80">
        <f>AE56+AD56</f>
        <v>5704434</v>
      </c>
      <c r="AG56" s="328">
        <v>0</v>
      </c>
      <c r="AH56" s="329">
        <v>0</v>
      </c>
      <c r="AI56" s="308">
        <v>0</v>
      </c>
      <c r="AJ56" s="328">
        <v>0</v>
      </c>
      <c r="AK56" s="329">
        <v>0</v>
      </c>
      <c r="AL56" s="333">
        <v>0</v>
      </c>
      <c r="AM56" s="328">
        <v>0</v>
      </c>
      <c r="AN56" s="329">
        <v>0</v>
      </c>
      <c r="AO56" s="333">
        <v>0</v>
      </c>
      <c r="AP56" s="328">
        <v>0</v>
      </c>
      <c r="AQ56" s="329">
        <v>0</v>
      </c>
      <c r="AR56" s="333">
        <v>0</v>
      </c>
      <c r="AS56" s="78">
        <v>0</v>
      </c>
      <c r="AT56" s="79">
        <v>0</v>
      </c>
      <c r="AU56" s="80">
        <v>0</v>
      </c>
      <c r="AV56" s="86">
        <v>0</v>
      </c>
      <c r="AW56" s="79">
        <v>0</v>
      </c>
      <c r="AX56" s="79">
        <v>0</v>
      </c>
      <c r="AY56" s="79">
        <v>0</v>
      </c>
      <c r="AZ56" s="79">
        <v>0</v>
      </c>
      <c r="BA56" s="85">
        <v>0</v>
      </c>
      <c r="BB56" s="78">
        <v>0</v>
      </c>
      <c r="BC56" s="79">
        <v>0</v>
      </c>
      <c r="BD56" s="80">
        <v>0</v>
      </c>
      <c r="BE56" s="86">
        <v>0</v>
      </c>
      <c r="BF56" s="79">
        <v>0</v>
      </c>
      <c r="BG56" s="85">
        <v>0</v>
      </c>
      <c r="BH56" s="81">
        <f t="shared" si="45"/>
        <v>27658546</v>
      </c>
      <c r="BI56" s="229">
        <f t="shared" si="45"/>
        <v>960000</v>
      </c>
      <c r="BJ56" s="83">
        <f t="shared" si="45"/>
        <v>28618546</v>
      </c>
      <c r="BK56" s="81">
        <v>960000</v>
      </c>
      <c r="BL56" s="229">
        <v>-960000</v>
      </c>
      <c r="BM56" s="83">
        <f>BK56+BL56</f>
        <v>0</v>
      </c>
      <c r="BN56" s="205">
        <f>BJ56+BM56</f>
        <v>28618546</v>
      </c>
      <c r="BO56" s="461"/>
    </row>
    <row r="57" spans="1:67" s="223" customFormat="1" ht="42" customHeight="1" thickBot="1">
      <c r="A57" s="456"/>
      <c r="B57" s="435"/>
      <c r="C57" s="429"/>
      <c r="D57" s="432" t="s">
        <v>11</v>
      </c>
      <c r="E57" s="433"/>
      <c r="F57" s="61">
        <f t="shared" ref="F57:BN57" si="46">+F55+F56</f>
        <v>29204776</v>
      </c>
      <c r="G57" s="62">
        <f t="shared" si="46"/>
        <v>0</v>
      </c>
      <c r="H57" s="63">
        <f t="shared" si="46"/>
        <v>29204776</v>
      </c>
      <c r="I57" s="61">
        <f t="shared" si="46"/>
        <v>0</v>
      </c>
      <c r="J57" s="62">
        <f t="shared" si="46"/>
        <v>0</v>
      </c>
      <c r="K57" s="63">
        <f t="shared" si="46"/>
        <v>0</v>
      </c>
      <c r="L57" s="61">
        <f t="shared" si="46"/>
        <v>0</v>
      </c>
      <c r="M57" s="62">
        <f t="shared" si="46"/>
        <v>0</v>
      </c>
      <c r="N57" s="63">
        <f t="shared" si="46"/>
        <v>0</v>
      </c>
      <c r="O57" s="61">
        <f t="shared" si="46"/>
        <v>0</v>
      </c>
      <c r="P57" s="62">
        <f t="shared" si="46"/>
        <v>0</v>
      </c>
      <c r="Q57" s="63">
        <f t="shared" si="46"/>
        <v>0</v>
      </c>
      <c r="R57" s="61">
        <f t="shared" si="46"/>
        <v>0</v>
      </c>
      <c r="S57" s="62">
        <f t="shared" si="46"/>
        <v>0</v>
      </c>
      <c r="T57" s="63">
        <f t="shared" si="46"/>
        <v>0</v>
      </c>
      <c r="U57" s="61">
        <f t="shared" si="46"/>
        <v>0</v>
      </c>
      <c r="V57" s="62">
        <f t="shared" si="46"/>
        <v>0</v>
      </c>
      <c r="W57" s="63">
        <f t="shared" si="46"/>
        <v>0</v>
      </c>
      <c r="X57" s="61">
        <f t="shared" si="46"/>
        <v>0</v>
      </c>
      <c r="Y57" s="62">
        <f t="shared" si="46"/>
        <v>0</v>
      </c>
      <c r="Z57" s="63">
        <f t="shared" si="46"/>
        <v>0</v>
      </c>
      <c r="AA57" s="61">
        <f t="shared" si="46"/>
        <v>22500342</v>
      </c>
      <c r="AB57" s="62">
        <f t="shared" si="46"/>
        <v>1000000</v>
      </c>
      <c r="AC57" s="63">
        <f t="shared" si="46"/>
        <v>23500342</v>
      </c>
      <c r="AD57" s="61">
        <f t="shared" si="46"/>
        <v>5704434</v>
      </c>
      <c r="AE57" s="62">
        <f t="shared" si="46"/>
        <v>0</v>
      </c>
      <c r="AF57" s="63">
        <f t="shared" si="46"/>
        <v>5704434</v>
      </c>
      <c r="AG57" s="61">
        <f t="shared" si="46"/>
        <v>0</v>
      </c>
      <c r="AH57" s="62">
        <f t="shared" si="46"/>
        <v>0</v>
      </c>
      <c r="AI57" s="63">
        <f t="shared" si="46"/>
        <v>0</v>
      </c>
      <c r="AJ57" s="61">
        <f t="shared" si="46"/>
        <v>0</v>
      </c>
      <c r="AK57" s="62">
        <f t="shared" si="46"/>
        <v>0</v>
      </c>
      <c r="AL57" s="64">
        <f t="shared" si="46"/>
        <v>0</v>
      </c>
      <c r="AM57" s="61">
        <f t="shared" si="46"/>
        <v>0</v>
      </c>
      <c r="AN57" s="62">
        <f t="shared" si="46"/>
        <v>0</v>
      </c>
      <c r="AO57" s="64">
        <f t="shared" si="46"/>
        <v>0</v>
      </c>
      <c r="AP57" s="61">
        <f t="shared" si="46"/>
        <v>0</v>
      </c>
      <c r="AQ57" s="62">
        <f t="shared" si="46"/>
        <v>0</v>
      </c>
      <c r="AR57" s="64">
        <f t="shared" si="46"/>
        <v>0</v>
      </c>
      <c r="AS57" s="65">
        <f t="shared" si="46"/>
        <v>0</v>
      </c>
      <c r="AT57" s="62">
        <f t="shared" si="46"/>
        <v>0</v>
      </c>
      <c r="AU57" s="137">
        <f t="shared" si="46"/>
        <v>0</v>
      </c>
      <c r="AV57" s="66">
        <f t="shared" si="46"/>
        <v>0</v>
      </c>
      <c r="AW57" s="62">
        <f t="shared" si="46"/>
        <v>0</v>
      </c>
      <c r="AX57" s="67">
        <f t="shared" si="46"/>
        <v>0</v>
      </c>
      <c r="AY57" s="65">
        <f t="shared" si="46"/>
        <v>0</v>
      </c>
      <c r="AZ57" s="62">
        <f t="shared" si="46"/>
        <v>0</v>
      </c>
      <c r="BA57" s="66">
        <f t="shared" si="46"/>
        <v>0</v>
      </c>
      <c r="BB57" s="65">
        <f t="shared" si="46"/>
        <v>0</v>
      </c>
      <c r="BC57" s="62">
        <f t="shared" si="46"/>
        <v>0</v>
      </c>
      <c r="BD57" s="137">
        <f t="shared" si="46"/>
        <v>0</v>
      </c>
      <c r="BE57" s="66">
        <f t="shared" si="46"/>
        <v>0</v>
      </c>
      <c r="BF57" s="62">
        <f t="shared" si="46"/>
        <v>0</v>
      </c>
      <c r="BG57" s="66">
        <f t="shared" si="46"/>
        <v>0</v>
      </c>
      <c r="BH57" s="61">
        <f t="shared" si="46"/>
        <v>28204776</v>
      </c>
      <c r="BI57" s="62">
        <f t="shared" si="46"/>
        <v>1000000</v>
      </c>
      <c r="BJ57" s="63">
        <f t="shared" si="46"/>
        <v>29204776</v>
      </c>
      <c r="BK57" s="61">
        <f t="shared" si="46"/>
        <v>1000000</v>
      </c>
      <c r="BL57" s="62">
        <f t="shared" si="46"/>
        <v>-1000000</v>
      </c>
      <c r="BM57" s="63">
        <f t="shared" si="46"/>
        <v>0</v>
      </c>
      <c r="BN57" s="204">
        <f t="shared" si="46"/>
        <v>29204776</v>
      </c>
      <c r="BO57" s="462"/>
    </row>
    <row r="58" spans="1:67" s="223" customFormat="1" ht="76.5" customHeight="1" thickTop="1">
      <c r="A58" s="437">
        <v>14</v>
      </c>
      <c r="B58" s="438" t="s">
        <v>89</v>
      </c>
      <c r="C58" s="439" t="s">
        <v>90</v>
      </c>
      <c r="D58" s="334" t="s">
        <v>26</v>
      </c>
      <c r="E58" s="440" t="s">
        <v>25</v>
      </c>
      <c r="F58" s="118">
        <v>12453716</v>
      </c>
      <c r="G58" s="126">
        <f>-58012+536582</f>
        <v>478570</v>
      </c>
      <c r="H58" s="58">
        <f>G58+F58</f>
        <v>12932286</v>
      </c>
      <c r="I58" s="118"/>
      <c r="J58" s="119"/>
      <c r="K58" s="58">
        <f>J58+I58</f>
        <v>0</v>
      </c>
      <c r="L58" s="118">
        <v>0</v>
      </c>
      <c r="M58" s="120">
        <v>0</v>
      </c>
      <c r="N58" s="58">
        <f>M58+L58</f>
        <v>0</v>
      </c>
      <c r="O58" s="120"/>
      <c r="P58" s="120"/>
      <c r="Q58" s="58"/>
      <c r="R58" s="118"/>
      <c r="S58" s="119"/>
      <c r="T58" s="58">
        <f>R58+S58</f>
        <v>0</v>
      </c>
      <c r="U58" s="118"/>
      <c r="V58" s="119"/>
      <c r="W58" s="58">
        <f>U58+V58</f>
        <v>0</v>
      </c>
      <c r="X58" s="118"/>
      <c r="Y58" s="126"/>
      <c r="Z58" s="58">
        <f>X58+Y58</f>
        <v>0</v>
      </c>
      <c r="AA58" s="118">
        <v>7101624</v>
      </c>
      <c r="AB58" s="126">
        <v>497009</v>
      </c>
      <c r="AC58" s="83">
        <f>AA58+AB58</f>
        <v>7598633</v>
      </c>
      <c r="AD58" s="118">
        <v>0</v>
      </c>
      <c r="AE58" s="119">
        <v>0</v>
      </c>
      <c r="AF58" s="83">
        <f>AD58+AE58</f>
        <v>0</v>
      </c>
      <c r="AG58" s="118">
        <v>0</v>
      </c>
      <c r="AH58" s="119">
        <v>0</v>
      </c>
      <c r="AI58" s="83">
        <f>AG58+AH58</f>
        <v>0</v>
      </c>
      <c r="AJ58" s="118">
        <v>0</v>
      </c>
      <c r="AK58" s="119">
        <v>0</v>
      </c>
      <c r="AL58" s="83">
        <f>AJ58+AK58</f>
        <v>0</v>
      </c>
      <c r="AM58" s="118">
        <v>0</v>
      </c>
      <c r="AN58" s="119">
        <v>0</v>
      </c>
      <c r="AO58" s="83">
        <f>AM58+AN58</f>
        <v>0</v>
      </c>
      <c r="AP58" s="118">
        <v>0</v>
      </c>
      <c r="AQ58" s="119">
        <v>0</v>
      </c>
      <c r="AR58" s="83">
        <f>AP58+AQ58</f>
        <v>0</v>
      </c>
      <c r="AS58" s="118">
        <v>0</v>
      </c>
      <c r="AT58" s="119">
        <v>0</v>
      </c>
      <c r="AU58" s="83">
        <f>AS58+AT58</f>
        <v>0</v>
      </c>
      <c r="AV58" s="118">
        <v>0</v>
      </c>
      <c r="AW58" s="119">
        <v>0</v>
      </c>
      <c r="AX58" s="83">
        <f>AV58+AW58</f>
        <v>0</v>
      </c>
      <c r="AY58" s="118">
        <v>0</v>
      </c>
      <c r="AZ58" s="119">
        <v>0</v>
      </c>
      <c r="BA58" s="83">
        <f>AY58+AZ58</f>
        <v>0</v>
      </c>
      <c r="BB58" s="118">
        <v>0</v>
      </c>
      <c r="BC58" s="119">
        <v>0</v>
      </c>
      <c r="BD58" s="83">
        <f>BB58+BC58</f>
        <v>0</v>
      </c>
      <c r="BE58" s="118">
        <v>0</v>
      </c>
      <c r="BF58" s="119">
        <v>0</v>
      </c>
      <c r="BG58" s="83">
        <f>BE58+BF58</f>
        <v>0</v>
      </c>
      <c r="BH58" s="81">
        <f t="shared" ref="BH58:BJ59" si="47">I58+L58+O58+R58+U58+X58+AA58+AD58+AG58+AJ58+AM58</f>
        <v>7101624</v>
      </c>
      <c r="BI58" s="84">
        <f t="shared" si="47"/>
        <v>497009</v>
      </c>
      <c r="BJ58" s="83">
        <f t="shared" si="47"/>
        <v>7598633</v>
      </c>
      <c r="BK58" s="118">
        <v>5352092</v>
      </c>
      <c r="BL58" s="126">
        <v>-18439</v>
      </c>
      <c r="BM58" s="83">
        <f>BL58+BK58</f>
        <v>5333653</v>
      </c>
      <c r="BN58" s="277">
        <f>BM58+BJ58</f>
        <v>12932286</v>
      </c>
      <c r="BO58" s="436" t="s">
        <v>91</v>
      </c>
    </row>
    <row r="59" spans="1:67" s="266" customFormat="1" ht="72" customHeight="1">
      <c r="A59" s="437"/>
      <c r="B59" s="438"/>
      <c r="C59" s="439"/>
      <c r="D59" s="335" t="s">
        <v>92</v>
      </c>
      <c r="E59" s="441"/>
      <c r="F59" s="81">
        <v>4000000</v>
      </c>
      <c r="G59" s="60">
        <v>58012</v>
      </c>
      <c r="H59" s="58">
        <f>G59+F59</f>
        <v>4058012</v>
      </c>
      <c r="I59" s="59"/>
      <c r="J59" s="208"/>
      <c r="K59" s="58">
        <f>J59+I59</f>
        <v>0</v>
      </c>
      <c r="L59" s="59">
        <v>0</v>
      </c>
      <c r="M59" s="60">
        <v>0</v>
      </c>
      <c r="N59" s="58">
        <f>M59+L59</f>
        <v>0</v>
      </c>
      <c r="O59" s="284"/>
      <c r="P59" s="284"/>
      <c r="Q59" s="58"/>
      <c r="R59" s="297">
        <v>0</v>
      </c>
      <c r="S59" s="284">
        <v>0</v>
      </c>
      <c r="T59" s="58">
        <f>R59+S59</f>
        <v>0</v>
      </c>
      <c r="U59" s="297">
        <v>0</v>
      </c>
      <c r="V59" s="207">
        <v>0</v>
      </c>
      <c r="W59" s="58">
        <f>U59+V59</f>
        <v>0</v>
      </c>
      <c r="X59" s="297"/>
      <c r="Y59" s="207">
        <v>0</v>
      </c>
      <c r="Z59" s="58">
        <f>X59+Y59</f>
        <v>0</v>
      </c>
      <c r="AA59" s="297">
        <v>0</v>
      </c>
      <c r="AB59" s="207">
        <v>58012</v>
      </c>
      <c r="AC59" s="83">
        <f>AA59+AB59</f>
        <v>58012</v>
      </c>
      <c r="AD59" s="170">
        <v>0</v>
      </c>
      <c r="AE59" s="110">
        <v>0</v>
      </c>
      <c r="AF59" s="83">
        <f>AD59+AE59</f>
        <v>0</v>
      </c>
      <c r="AG59" s="170">
        <v>0</v>
      </c>
      <c r="AH59" s="110">
        <v>0</v>
      </c>
      <c r="AI59" s="83">
        <f>AG59+AH59</f>
        <v>0</v>
      </c>
      <c r="AJ59" s="170">
        <v>0</v>
      </c>
      <c r="AK59" s="110">
        <v>0</v>
      </c>
      <c r="AL59" s="83">
        <f>AJ59+AK59</f>
        <v>0</v>
      </c>
      <c r="AM59" s="170">
        <v>0</v>
      </c>
      <c r="AN59" s="110">
        <v>0</v>
      </c>
      <c r="AO59" s="83">
        <f>AM59+AN59</f>
        <v>0</v>
      </c>
      <c r="AP59" s="170">
        <v>0</v>
      </c>
      <c r="AQ59" s="110">
        <v>0</v>
      </c>
      <c r="AR59" s="83">
        <f>AP59+AQ59</f>
        <v>0</v>
      </c>
      <c r="AS59" s="170">
        <v>0</v>
      </c>
      <c r="AT59" s="110">
        <v>0</v>
      </c>
      <c r="AU59" s="83">
        <f>AS59+AT59</f>
        <v>0</v>
      </c>
      <c r="AV59" s="170">
        <v>0</v>
      </c>
      <c r="AW59" s="110">
        <v>0</v>
      </c>
      <c r="AX59" s="83">
        <f>AV59+AW59</f>
        <v>0</v>
      </c>
      <c r="AY59" s="170">
        <v>0</v>
      </c>
      <c r="AZ59" s="110">
        <v>0</v>
      </c>
      <c r="BA59" s="83">
        <f>AY59+AZ59</f>
        <v>0</v>
      </c>
      <c r="BB59" s="170">
        <v>0</v>
      </c>
      <c r="BC59" s="110">
        <v>0</v>
      </c>
      <c r="BD59" s="83">
        <f>BB59+BC59</f>
        <v>0</v>
      </c>
      <c r="BE59" s="170">
        <v>0</v>
      </c>
      <c r="BF59" s="110">
        <v>0</v>
      </c>
      <c r="BG59" s="83">
        <f>BE59+BF59</f>
        <v>0</v>
      </c>
      <c r="BH59" s="81">
        <f t="shared" si="47"/>
        <v>0</v>
      </c>
      <c r="BI59" s="229">
        <f t="shared" si="47"/>
        <v>58012</v>
      </c>
      <c r="BJ59" s="83">
        <f t="shared" si="47"/>
        <v>58012</v>
      </c>
      <c r="BK59" s="81">
        <v>4000000</v>
      </c>
      <c r="BL59" s="82">
        <v>0</v>
      </c>
      <c r="BM59" s="83">
        <f>BL59+BK59</f>
        <v>4000000</v>
      </c>
      <c r="BN59" s="277">
        <f>BM59+BJ59</f>
        <v>4058012</v>
      </c>
      <c r="BO59" s="442"/>
    </row>
    <row r="60" spans="1:67" s="223" customFormat="1" ht="94.5" customHeight="1" thickBot="1">
      <c r="A60" s="425"/>
      <c r="B60" s="427"/>
      <c r="C60" s="429"/>
      <c r="D60" s="432" t="s">
        <v>11</v>
      </c>
      <c r="E60" s="433"/>
      <c r="F60" s="62">
        <f t="shared" ref="F60:N60" si="48">F59+F58</f>
        <v>16453716</v>
      </c>
      <c r="G60" s="62">
        <f t="shared" si="48"/>
        <v>536582</v>
      </c>
      <c r="H60" s="63">
        <f t="shared" si="48"/>
        <v>16990298</v>
      </c>
      <c r="I60" s="61">
        <f t="shared" si="48"/>
        <v>0</v>
      </c>
      <c r="J60" s="62">
        <f t="shared" si="48"/>
        <v>0</v>
      </c>
      <c r="K60" s="63">
        <f t="shared" si="48"/>
        <v>0</v>
      </c>
      <c r="L60" s="61">
        <f t="shared" si="48"/>
        <v>0</v>
      </c>
      <c r="M60" s="62">
        <f t="shared" si="48"/>
        <v>0</v>
      </c>
      <c r="N60" s="63">
        <f t="shared" si="48"/>
        <v>0</v>
      </c>
      <c r="O60" s="61"/>
      <c r="P60" s="62"/>
      <c r="Q60" s="63"/>
      <c r="R60" s="61">
        <f t="shared" ref="R60:BN60" si="49">R59+R58</f>
        <v>0</v>
      </c>
      <c r="S60" s="62">
        <f t="shared" si="49"/>
        <v>0</v>
      </c>
      <c r="T60" s="63">
        <f t="shared" si="49"/>
        <v>0</v>
      </c>
      <c r="U60" s="61">
        <f t="shared" si="49"/>
        <v>0</v>
      </c>
      <c r="V60" s="62">
        <f t="shared" si="49"/>
        <v>0</v>
      </c>
      <c r="W60" s="63">
        <f t="shared" si="49"/>
        <v>0</v>
      </c>
      <c r="X60" s="61">
        <f t="shared" si="49"/>
        <v>0</v>
      </c>
      <c r="Y60" s="62"/>
      <c r="Z60" s="63">
        <f t="shared" si="49"/>
        <v>0</v>
      </c>
      <c r="AA60" s="61">
        <f t="shared" si="49"/>
        <v>7101624</v>
      </c>
      <c r="AB60" s="62">
        <f t="shared" si="49"/>
        <v>555021</v>
      </c>
      <c r="AC60" s="63">
        <f t="shared" si="49"/>
        <v>7656645</v>
      </c>
      <c r="AD60" s="61">
        <f t="shared" si="49"/>
        <v>0</v>
      </c>
      <c r="AE60" s="62">
        <f t="shared" si="49"/>
        <v>0</v>
      </c>
      <c r="AF60" s="63">
        <f t="shared" si="49"/>
        <v>0</v>
      </c>
      <c r="AG60" s="61">
        <f t="shared" si="49"/>
        <v>0</v>
      </c>
      <c r="AH60" s="62">
        <f t="shared" si="49"/>
        <v>0</v>
      </c>
      <c r="AI60" s="63">
        <f t="shared" si="49"/>
        <v>0</v>
      </c>
      <c r="AJ60" s="61">
        <f t="shared" si="49"/>
        <v>0</v>
      </c>
      <c r="AK60" s="62">
        <f t="shared" si="49"/>
        <v>0</v>
      </c>
      <c r="AL60" s="63">
        <f t="shared" si="49"/>
        <v>0</v>
      </c>
      <c r="AM60" s="61">
        <f t="shared" si="49"/>
        <v>0</v>
      </c>
      <c r="AN60" s="62">
        <f t="shared" si="49"/>
        <v>0</v>
      </c>
      <c r="AO60" s="63">
        <f t="shared" si="49"/>
        <v>0</v>
      </c>
      <c r="AP60" s="61">
        <f t="shared" si="49"/>
        <v>0</v>
      </c>
      <c r="AQ60" s="62">
        <f t="shared" si="49"/>
        <v>0</v>
      </c>
      <c r="AR60" s="63">
        <f t="shared" si="49"/>
        <v>0</v>
      </c>
      <c r="AS60" s="61">
        <f t="shared" si="49"/>
        <v>0</v>
      </c>
      <c r="AT60" s="62">
        <f t="shared" si="49"/>
        <v>0</v>
      </c>
      <c r="AU60" s="63">
        <f t="shared" si="49"/>
        <v>0</v>
      </c>
      <c r="AV60" s="61">
        <f t="shared" si="49"/>
        <v>0</v>
      </c>
      <c r="AW60" s="62">
        <f t="shared" si="49"/>
        <v>0</v>
      </c>
      <c r="AX60" s="63">
        <f t="shared" si="49"/>
        <v>0</v>
      </c>
      <c r="AY60" s="61">
        <f t="shared" si="49"/>
        <v>0</v>
      </c>
      <c r="AZ60" s="62">
        <f t="shared" si="49"/>
        <v>0</v>
      </c>
      <c r="BA60" s="63">
        <f t="shared" si="49"/>
        <v>0</v>
      </c>
      <c r="BB60" s="61">
        <f t="shared" si="49"/>
        <v>0</v>
      </c>
      <c r="BC60" s="62">
        <f t="shared" si="49"/>
        <v>0</v>
      </c>
      <c r="BD60" s="63">
        <f t="shared" si="49"/>
        <v>0</v>
      </c>
      <c r="BE60" s="61">
        <f t="shared" si="49"/>
        <v>0</v>
      </c>
      <c r="BF60" s="62">
        <f t="shared" si="49"/>
        <v>0</v>
      </c>
      <c r="BG60" s="63">
        <f t="shared" si="49"/>
        <v>0</v>
      </c>
      <c r="BH60" s="61">
        <f t="shared" si="49"/>
        <v>7101624</v>
      </c>
      <c r="BI60" s="62">
        <f t="shared" si="49"/>
        <v>555021</v>
      </c>
      <c r="BJ60" s="63">
        <f t="shared" si="49"/>
        <v>7656645</v>
      </c>
      <c r="BK60" s="61">
        <f t="shared" si="49"/>
        <v>9352092</v>
      </c>
      <c r="BL60" s="62">
        <f t="shared" si="49"/>
        <v>-18439</v>
      </c>
      <c r="BM60" s="63">
        <f t="shared" si="49"/>
        <v>9333653</v>
      </c>
      <c r="BN60" s="204">
        <f t="shared" si="49"/>
        <v>16990298</v>
      </c>
      <c r="BO60" s="443"/>
    </row>
    <row r="61" spans="1:67" s="223" customFormat="1" ht="47.1" customHeight="1" thickTop="1">
      <c r="A61" s="424">
        <v>15</v>
      </c>
      <c r="B61" s="426" t="s">
        <v>89</v>
      </c>
      <c r="C61" s="428" t="s">
        <v>1</v>
      </c>
      <c r="D61" s="163" t="s">
        <v>26</v>
      </c>
      <c r="E61" s="392" t="s">
        <v>25</v>
      </c>
      <c r="F61" s="68">
        <v>16885536</v>
      </c>
      <c r="G61" s="69">
        <v>0</v>
      </c>
      <c r="H61" s="70">
        <f>G61+F61</f>
        <v>16885536</v>
      </c>
      <c r="I61" s="68"/>
      <c r="J61" s="71"/>
      <c r="K61" s="70">
        <f>J61+I61</f>
        <v>0</v>
      </c>
      <c r="L61" s="68">
        <v>0</v>
      </c>
      <c r="M61" s="69">
        <v>0</v>
      </c>
      <c r="N61" s="70">
        <f>M61+L61</f>
        <v>0</v>
      </c>
      <c r="O61" s="69"/>
      <c r="P61" s="69"/>
      <c r="Q61" s="70"/>
      <c r="R61" s="68"/>
      <c r="S61" s="129"/>
      <c r="T61" s="70">
        <f>R61+S61</f>
        <v>0</v>
      </c>
      <c r="U61" s="68">
        <v>0</v>
      </c>
      <c r="V61" s="129"/>
      <c r="W61" s="70">
        <f>U61+V61</f>
        <v>0</v>
      </c>
      <c r="X61" s="68"/>
      <c r="Y61" s="69">
        <v>0</v>
      </c>
      <c r="Z61" s="70">
        <f>X61+Y61</f>
        <v>0</v>
      </c>
      <c r="AA61" s="68">
        <v>3337477</v>
      </c>
      <c r="AB61" s="129">
        <v>163600</v>
      </c>
      <c r="AC61" s="70">
        <f>AA61+AB61</f>
        <v>3501077</v>
      </c>
      <c r="AD61" s="68">
        <v>0</v>
      </c>
      <c r="AE61" s="71">
        <v>0</v>
      </c>
      <c r="AF61" s="70">
        <f>AD61+AE61</f>
        <v>0</v>
      </c>
      <c r="AG61" s="68">
        <v>0</v>
      </c>
      <c r="AH61" s="71">
        <v>0</v>
      </c>
      <c r="AI61" s="70">
        <f>AG61+AH61</f>
        <v>0</v>
      </c>
      <c r="AJ61" s="68">
        <v>0</v>
      </c>
      <c r="AK61" s="71">
        <v>0</v>
      </c>
      <c r="AL61" s="70">
        <f>AJ61+AK61</f>
        <v>0</v>
      </c>
      <c r="AM61" s="68">
        <v>0</v>
      </c>
      <c r="AN61" s="71">
        <v>0</v>
      </c>
      <c r="AO61" s="70">
        <f>AM61+AN61</f>
        <v>0</v>
      </c>
      <c r="AP61" s="68">
        <v>0</v>
      </c>
      <c r="AQ61" s="71">
        <v>0</v>
      </c>
      <c r="AR61" s="70">
        <f>AP61+AQ61</f>
        <v>0</v>
      </c>
      <c r="AS61" s="68">
        <v>0</v>
      </c>
      <c r="AT61" s="71">
        <v>0</v>
      </c>
      <c r="AU61" s="70">
        <f>AS61+AT61</f>
        <v>0</v>
      </c>
      <c r="AV61" s="68">
        <v>0</v>
      </c>
      <c r="AW61" s="71">
        <v>0</v>
      </c>
      <c r="AX61" s="70">
        <f>AV61+AW61</f>
        <v>0</v>
      </c>
      <c r="AY61" s="68">
        <v>0</v>
      </c>
      <c r="AZ61" s="71">
        <v>0</v>
      </c>
      <c r="BA61" s="70">
        <f>AY61+AZ61</f>
        <v>0</v>
      </c>
      <c r="BB61" s="68">
        <v>0</v>
      </c>
      <c r="BC61" s="71">
        <v>0</v>
      </c>
      <c r="BD61" s="70">
        <f>BB61+BC61</f>
        <v>0</v>
      </c>
      <c r="BE61" s="68">
        <v>0</v>
      </c>
      <c r="BF61" s="71">
        <v>0</v>
      </c>
      <c r="BG61" s="70">
        <f>BE61+BF61</f>
        <v>0</v>
      </c>
      <c r="BH61" s="76">
        <f>I61+L61+O61+R61+U61+X61+AA61+AD61+AG61+AJ61+AM61</f>
        <v>3337477</v>
      </c>
      <c r="BI61" s="147">
        <f>J61+M61+P61+S61+V61+Y61+AB61+AE61+AH61+AK61+AN61</f>
        <v>163600</v>
      </c>
      <c r="BJ61" s="70">
        <f>K61+N61+Q61+T61+W61+Z61+AC61+AF61+AI61+AL61+AO61</f>
        <v>3501077</v>
      </c>
      <c r="BK61" s="68">
        <v>13548059</v>
      </c>
      <c r="BL61" s="336">
        <v>-163600</v>
      </c>
      <c r="BM61" s="70">
        <f>BL61+BK61</f>
        <v>13384459</v>
      </c>
      <c r="BN61" s="379">
        <f>BM61+BJ61</f>
        <v>16885536</v>
      </c>
      <c r="BO61" s="430" t="s">
        <v>93</v>
      </c>
    </row>
    <row r="62" spans="1:67" s="223" customFormat="1" ht="73.5" customHeight="1" thickBot="1">
      <c r="A62" s="425"/>
      <c r="B62" s="427"/>
      <c r="C62" s="429"/>
      <c r="D62" s="432" t="s">
        <v>11</v>
      </c>
      <c r="E62" s="433"/>
      <c r="F62" s="61">
        <f t="shared" ref="F62:Q62" si="50">F61</f>
        <v>16885536</v>
      </c>
      <c r="G62" s="62">
        <f t="shared" si="50"/>
        <v>0</v>
      </c>
      <c r="H62" s="63">
        <f t="shared" si="50"/>
        <v>16885536</v>
      </c>
      <c r="I62" s="61">
        <f t="shared" si="50"/>
        <v>0</v>
      </c>
      <c r="J62" s="62">
        <f t="shared" si="50"/>
        <v>0</v>
      </c>
      <c r="K62" s="63">
        <f t="shared" si="50"/>
        <v>0</v>
      </c>
      <c r="L62" s="61">
        <f t="shared" si="50"/>
        <v>0</v>
      </c>
      <c r="M62" s="62">
        <f t="shared" si="50"/>
        <v>0</v>
      </c>
      <c r="N62" s="63">
        <f t="shared" si="50"/>
        <v>0</v>
      </c>
      <c r="O62" s="61">
        <f t="shared" si="50"/>
        <v>0</v>
      </c>
      <c r="P62" s="62">
        <f t="shared" si="50"/>
        <v>0</v>
      </c>
      <c r="Q62" s="63">
        <f t="shared" si="50"/>
        <v>0</v>
      </c>
      <c r="R62" s="61"/>
      <c r="S62" s="62">
        <f>S61</f>
        <v>0</v>
      </c>
      <c r="T62" s="63">
        <f>T61</f>
        <v>0</v>
      </c>
      <c r="U62" s="62">
        <f>U61</f>
        <v>0</v>
      </c>
      <c r="V62" s="62">
        <f>V61</f>
        <v>0</v>
      </c>
      <c r="W62" s="63">
        <f>W61</f>
        <v>0</v>
      </c>
      <c r="X62" s="62">
        <f t="shared" ref="X62:BN62" si="51">X61</f>
        <v>0</v>
      </c>
      <c r="Y62" s="62">
        <f t="shared" si="51"/>
        <v>0</v>
      </c>
      <c r="Z62" s="63">
        <f t="shared" si="51"/>
        <v>0</v>
      </c>
      <c r="AA62" s="61">
        <f t="shared" si="51"/>
        <v>3337477</v>
      </c>
      <c r="AB62" s="62">
        <f t="shared" si="51"/>
        <v>163600</v>
      </c>
      <c r="AC62" s="63">
        <f t="shared" si="51"/>
        <v>3501077</v>
      </c>
      <c r="AD62" s="61">
        <f t="shared" si="51"/>
        <v>0</v>
      </c>
      <c r="AE62" s="62">
        <f t="shared" si="51"/>
        <v>0</v>
      </c>
      <c r="AF62" s="63">
        <f t="shared" si="51"/>
        <v>0</v>
      </c>
      <c r="AG62" s="61">
        <f t="shared" si="51"/>
        <v>0</v>
      </c>
      <c r="AH62" s="62">
        <f t="shared" si="51"/>
        <v>0</v>
      </c>
      <c r="AI62" s="63">
        <f t="shared" si="51"/>
        <v>0</v>
      </c>
      <c r="AJ62" s="61">
        <f t="shared" si="51"/>
        <v>0</v>
      </c>
      <c r="AK62" s="62">
        <f t="shared" si="51"/>
        <v>0</v>
      </c>
      <c r="AL62" s="63">
        <f t="shared" si="51"/>
        <v>0</v>
      </c>
      <c r="AM62" s="61">
        <f t="shared" si="51"/>
        <v>0</v>
      </c>
      <c r="AN62" s="62">
        <f t="shared" si="51"/>
        <v>0</v>
      </c>
      <c r="AO62" s="63">
        <f t="shared" si="51"/>
        <v>0</v>
      </c>
      <c r="AP62" s="61">
        <f t="shared" si="51"/>
        <v>0</v>
      </c>
      <c r="AQ62" s="62">
        <f t="shared" si="51"/>
        <v>0</v>
      </c>
      <c r="AR62" s="63">
        <f t="shared" si="51"/>
        <v>0</v>
      </c>
      <c r="AS62" s="61">
        <f t="shared" si="51"/>
        <v>0</v>
      </c>
      <c r="AT62" s="62">
        <f t="shared" si="51"/>
        <v>0</v>
      </c>
      <c r="AU62" s="63">
        <f t="shared" si="51"/>
        <v>0</v>
      </c>
      <c r="AV62" s="61">
        <f t="shared" si="51"/>
        <v>0</v>
      </c>
      <c r="AW62" s="62">
        <f t="shared" si="51"/>
        <v>0</v>
      </c>
      <c r="AX62" s="63">
        <f t="shared" si="51"/>
        <v>0</v>
      </c>
      <c r="AY62" s="61">
        <f t="shared" si="51"/>
        <v>0</v>
      </c>
      <c r="AZ62" s="62">
        <f t="shared" si="51"/>
        <v>0</v>
      </c>
      <c r="BA62" s="63">
        <f t="shared" si="51"/>
        <v>0</v>
      </c>
      <c r="BB62" s="61">
        <f t="shared" si="51"/>
        <v>0</v>
      </c>
      <c r="BC62" s="62">
        <f t="shared" si="51"/>
        <v>0</v>
      </c>
      <c r="BD62" s="63">
        <f t="shared" si="51"/>
        <v>0</v>
      </c>
      <c r="BE62" s="61">
        <f t="shared" si="51"/>
        <v>0</v>
      </c>
      <c r="BF62" s="62">
        <f t="shared" si="51"/>
        <v>0</v>
      </c>
      <c r="BG62" s="63">
        <f t="shared" si="51"/>
        <v>0</v>
      </c>
      <c r="BH62" s="61">
        <f t="shared" si="51"/>
        <v>3337477</v>
      </c>
      <c r="BI62" s="62">
        <f t="shared" si="51"/>
        <v>163600</v>
      </c>
      <c r="BJ62" s="63">
        <f t="shared" si="51"/>
        <v>3501077</v>
      </c>
      <c r="BK62" s="61">
        <f t="shared" si="51"/>
        <v>13548059</v>
      </c>
      <c r="BL62" s="62">
        <f t="shared" si="51"/>
        <v>-163600</v>
      </c>
      <c r="BM62" s="63">
        <f t="shared" si="51"/>
        <v>13384459</v>
      </c>
      <c r="BN62" s="204">
        <f t="shared" si="51"/>
        <v>16885536</v>
      </c>
      <c r="BO62" s="431"/>
    </row>
    <row r="63" spans="1:67" s="223" customFormat="1" ht="47.1" customHeight="1" thickTop="1">
      <c r="A63" s="424">
        <v>16</v>
      </c>
      <c r="B63" s="434" t="s">
        <v>51</v>
      </c>
      <c r="C63" s="428" t="s">
        <v>98</v>
      </c>
      <c r="D63" s="163" t="s">
        <v>26</v>
      </c>
      <c r="E63" s="210" t="s">
        <v>94</v>
      </c>
      <c r="F63" s="68">
        <v>250000000</v>
      </c>
      <c r="G63" s="129">
        <v>438792</v>
      </c>
      <c r="H63" s="70">
        <f>G63+F63</f>
        <v>250438792</v>
      </c>
      <c r="I63" s="68"/>
      <c r="J63" s="71"/>
      <c r="K63" s="70">
        <f>J63+I63</f>
        <v>0</v>
      </c>
      <c r="L63" s="68">
        <v>0</v>
      </c>
      <c r="M63" s="69">
        <v>0</v>
      </c>
      <c r="N63" s="70">
        <f>M63+L63</f>
        <v>0</v>
      </c>
      <c r="O63" s="69"/>
      <c r="P63" s="69"/>
      <c r="Q63" s="70"/>
      <c r="R63" s="68"/>
      <c r="S63" s="129"/>
      <c r="T63" s="70">
        <f>R63+S63</f>
        <v>0</v>
      </c>
      <c r="U63" s="68">
        <v>0</v>
      </c>
      <c r="V63" s="69">
        <v>0</v>
      </c>
      <c r="W63" s="70">
        <f>U63+V63</f>
        <v>0</v>
      </c>
      <c r="X63" s="68">
        <v>0</v>
      </c>
      <c r="Y63" s="69">
        <v>0</v>
      </c>
      <c r="Z63" s="70">
        <f>X63+Y63</f>
        <v>0</v>
      </c>
      <c r="AA63" s="68">
        <v>994100</v>
      </c>
      <c r="AB63" s="129">
        <v>126282</v>
      </c>
      <c r="AC63" s="70">
        <f>AA63+AB63</f>
        <v>1120382</v>
      </c>
      <c r="AD63" s="68">
        <v>25373903</v>
      </c>
      <c r="AE63" s="69">
        <v>0</v>
      </c>
      <c r="AF63" s="70">
        <f>AD63+AE63</f>
        <v>25373903</v>
      </c>
      <c r="AG63" s="68">
        <v>60732000</v>
      </c>
      <c r="AH63" s="69">
        <v>0</v>
      </c>
      <c r="AI63" s="70">
        <f>AG63+AH63</f>
        <v>60732000</v>
      </c>
      <c r="AJ63" s="68">
        <v>60732000</v>
      </c>
      <c r="AK63" s="69"/>
      <c r="AL63" s="70">
        <f>AJ63+AK63</f>
        <v>60732000</v>
      </c>
      <c r="AM63" s="68">
        <v>102167997</v>
      </c>
      <c r="AN63" s="69"/>
      <c r="AO63" s="171">
        <f>AM63+AN63</f>
        <v>102167997</v>
      </c>
      <c r="AP63" s="68">
        <v>0</v>
      </c>
      <c r="AQ63" s="71">
        <v>0</v>
      </c>
      <c r="AR63" s="171">
        <f>AP63+AQ63</f>
        <v>0</v>
      </c>
      <c r="AS63" s="68">
        <v>0</v>
      </c>
      <c r="AT63" s="71">
        <v>0</v>
      </c>
      <c r="AU63" s="171">
        <f>AS63+AT63</f>
        <v>0</v>
      </c>
      <c r="AV63" s="68">
        <v>0</v>
      </c>
      <c r="AW63" s="71">
        <v>0</v>
      </c>
      <c r="AX63" s="171">
        <f>AV63+AW63</f>
        <v>0</v>
      </c>
      <c r="AY63" s="68">
        <v>0</v>
      </c>
      <c r="AZ63" s="71">
        <v>0</v>
      </c>
      <c r="BA63" s="171">
        <f>AY63+AZ63</f>
        <v>0</v>
      </c>
      <c r="BB63" s="68">
        <v>0</v>
      </c>
      <c r="BC63" s="71">
        <v>0</v>
      </c>
      <c r="BD63" s="171">
        <f>BB63+BC63</f>
        <v>0</v>
      </c>
      <c r="BE63" s="68"/>
      <c r="BF63" s="71"/>
      <c r="BG63" s="171"/>
      <c r="BH63" s="76">
        <f>I63+L63+O63+R63+U63+X63+AA63+AD63+AG63+AJ63+AM63+AP63+AS63</f>
        <v>250000000</v>
      </c>
      <c r="BI63" s="337">
        <f t="shared" ref="BI63:BJ63" si="52">J63+M63+P63+S63+V63+Y63+AB63+AE63+AH63+AK63+AN63+AQ63+AT63</f>
        <v>126282</v>
      </c>
      <c r="BJ63" s="70">
        <f t="shared" si="52"/>
        <v>250126282</v>
      </c>
      <c r="BK63" s="68">
        <v>0</v>
      </c>
      <c r="BL63" s="338">
        <f>438792-126282</f>
        <v>312510</v>
      </c>
      <c r="BM63" s="70">
        <f>BL63+BK63</f>
        <v>312510</v>
      </c>
      <c r="BN63" s="379">
        <f>BM63+BJ63</f>
        <v>250438792</v>
      </c>
      <c r="BO63" s="436" t="s">
        <v>95</v>
      </c>
    </row>
    <row r="64" spans="1:67" s="223" customFormat="1" ht="47.1" customHeight="1" thickBot="1">
      <c r="A64" s="425"/>
      <c r="B64" s="435"/>
      <c r="C64" s="429"/>
      <c r="D64" s="432" t="s">
        <v>11</v>
      </c>
      <c r="E64" s="433"/>
      <c r="F64" s="61">
        <f>F63</f>
        <v>250000000</v>
      </c>
      <c r="G64" s="62">
        <f t="shared" ref="G64:Q64" si="53">G63</f>
        <v>438792</v>
      </c>
      <c r="H64" s="63">
        <f t="shared" si="53"/>
        <v>250438792</v>
      </c>
      <c r="I64" s="61">
        <f t="shared" si="53"/>
        <v>0</v>
      </c>
      <c r="J64" s="62">
        <f t="shared" si="53"/>
        <v>0</v>
      </c>
      <c r="K64" s="63">
        <f t="shared" si="53"/>
        <v>0</v>
      </c>
      <c r="L64" s="61">
        <f t="shared" si="53"/>
        <v>0</v>
      </c>
      <c r="M64" s="62">
        <f t="shared" si="53"/>
        <v>0</v>
      </c>
      <c r="N64" s="63">
        <f t="shared" si="53"/>
        <v>0</v>
      </c>
      <c r="O64" s="61">
        <f t="shared" si="53"/>
        <v>0</v>
      </c>
      <c r="P64" s="62">
        <f t="shared" si="53"/>
        <v>0</v>
      </c>
      <c r="Q64" s="63">
        <f t="shared" si="53"/>
        <v>0</v>
      </c>
      <c r="R64" s="61">
        <v>2050773</v>
      </c>
      <c r="S64" s="62">
        <f t="shared" ref="S64:T64" si="54">S63</f>
        <v>0</v>
      </c>
      <c r="T64" s="63">
        <f t="shared" si="54"/>
        <v>0</v>
      </c>
      <c r="U64" s="61">
        <v>0</v>
      </c>
      <c r="V64" s="62">
        <f t="shared" ref="V64:BN64" si="55">V63</f>
        <v>0</v>
      </c>
      <c r="W64" s="63">
        <f t="shared" si="55"/>
        <v>0</v>
      </c>
      <c r="X64" s="62">
        <f t="shared" si="55"/>
        <v>0</v>
      </c>
      <c r="Y64" s="62">
        <f t="shared" si="55"/>
        <v>0</v>
      </c>
      <c r="Z64" s="63">
        <f t="shared" si="55"/>
        <v>0</v>
      </c>
      <c r="AA64" s="61">
        <f t="shared" si="55"/>
        <v>994100</v>
      </c>
      <c r="AB64" s="62">
        <f t="shared" si="55"/>
        <v>126282</v>
      </c>
      <c r="AC64" s="63">
        <f t="shared" si="55"/>
        <v>1120382</v>
      </c>
      <c r="AD64" s="61">
        <f t="shared" si="55"/>
        <v>25373903</v>
      </c>
      <c r="AE64" s="62">
        <f t="shared" si="55"/>
        <v>0</v>
      </c>
      <c r="AF64" s="63">
        <f t="shared" si="55"/>
        <v>25373903</v>
      </c>
      <c r="AG64" s="61">
        <f t="shared" si="55"/>
        <v>60732000</v>
      </c>
      <c r="AH64" s="62">
        <f t="shared" si="55"/>
        <v>0</v>
      </c>
      <c r="AI64" s="63">
        <f t="shared" si="55"/>
        <v>60732000</v>
      </c>
      <c r="AJ64" s="61">
        <f t="shared" si="55"/>
        <v>60732000</v>
      </c>
      <c r="AK64" s="62">
        <f t="shared" si="55"/>
        <v>0</v>
      </c>
      <c r="AL64" s="63">
        <f t="shared" si="55"/>
        <v>60732000</v>
      </c>
      <c r="AM64" s="61">
        <f t="shared" si="55"/>
        <v>102167997</v>
      </c>
      <c r="AN64" s="62">
        <f t="shared" si="55"/>
        <v>0</v>
      </c>
      <c r="AO64" s="63">
        <f t="shared" si="55"/>
        <v>102167997</v>
      </c>
      <c r="AP64" s="61">
        <f t="shared" si="55"/>
        <v>0</v>
      </c>
      <c r="AQ64" s="62">
        <f t="shared" si="55"/>
        <v>0</v>
      </c>
      <c r="AR64" s="63">
        <f t="shared" si="55"/>
        <v>0</v>
      </c>
      <c r="AS64" s="61">
        <f t="shared" si="55"/>
        <v>0</v>
      </c>
      <c r="AT64" s="62">
        <f t="shared" si="55"/>
        <v>0</v>
      </c>
      <c r="AU64" s="63">
        <f t="shared" si="55"/>
        <v>0</v>
      </c>
      <c r="AV64" s="61">
        <f t="shared" si="55"/>
        <v>0</v>
      </c>
      <c r="AW64" s="62">
        <f t="shared" si="55"/>
        <v>0</v>
      </c>
      <c r="AX64" s="63">
        <f t="shared" si="55"/>
        <v>0</v>
      </c>
      <c r="AY64" s="61">
        <f t="shared" si="55"/>
        <v>0</v>
      </c>
      <c r="AZ64" s="62">
        <f t="shared" si="55"/>
        <v>0</v>
      </c>
      <c r="BA64" s="63">
        <f t="shared" si="55"/>
        <v>0</v>
      </c>
      <c r="BB64" s="61">
        <f t="shared" si="55"/>
        <v>0</v>
      </c>
      <c r="BC64" s="62">
        <f t="shared" si="55"/>
        <v>0</v>
      </c>
      <c r="BD64" s="63">
        <f t="shared" si="55"/>
        <v>0</v>
      </c>
      <c r="BE64" s="61">
        <f t="shared" si="55"/>
        <v>0</v>
      </c>
      <c r="BF64" s="62">
        <f t="shared" si="55"/>
        <v>0</v>
      </c>
      <c r="BG64" s="63">
        <f t="shared" si="55"/>
        <v>0</v>
      </c>
      <c r="BH64" s="61">
        <f t="shared" si="55"/>
        <v>250000000</v>
      </c>
      <c r="BI64" s="62">
        <f t="shared" si="55"/>
        <v>126282</v>
      </c>
      <c r="BJ64" s="63">
        <f t="shared" si="55"/>
        <v>250126282</v>
      </c>
      <c r="BK64" s="61">
        <f t="shared" si="55"/>
        <v>0</v>
      </c>
      <c r="BL64" s="62">
        <f t="shared" si="55"/>
        <v>312510</v>
      </c>
      <c r="BM64" s="63">
        <f t="shared" si="55"/>
        <v>312510</v>
      </c>
      <c r="BN64" s="204">
        <f t="shared" si="55"/>
        <v>250438792</v>
      </c>
      <c r="BO64" s="431"/>
    </row>
    <row r="65" spans="1:67" s="339" customFormat="1" ht="32.25" customHeight="1" thickTop="1">
      <c r="A65" s="401" t="s">
        <v>30</v>
      </c>
      <c r="B65" s="402"/>
      <c r="C65" s="403"/>
      <c r="D65" s="407" t="s">
        <v>23</v>
      </c>
      <c r="E65" s="408"/>
      <c r="F65" s="172">
        <f>F6+F28+F29+F31+F32+F34+F37+F40+F35+F38+F41</f>
        <v>114666030</v>
      </c>
      <c r="G65" s="173">
        <f t="shared" ref="G65:BN65" si="56">G6+G28+G29+G31+G32+G34+G37+G40+G35+G38+G41</f>
        <v>51532512</v>
      </c>
      <c r="H65" s="174">
        <f t="shared" si="56"/>
        <v>166198542</v>
      </c>
      <c r="I65" s="196">
        <f t="shared" si="56"/>
        <v>0</v>
      </c>
      <c r="J65" s="173">
        <f t="shared" si="56"/>
        <v>0</v>
      </c>
      <c r="K65" s="173">
        <f t="shared" si="56"/>
        <v>0</v>
      </c>
      <c r="L65" s="173">
        <f t="shared" si="56"/>
        <v>0</v>
      </c>
      <c r="M65" s="173">
        <f t="shared" si="56"/>
        <v>0</v>
      </c>
      <c r="N65" s="173">
        <f t="shared" si="56"/>
        <v>0</v>
      </c>
      <c r="O65" s="173">
        <f t="shared" si="56"/>
        <v>0</v>
      </c>
      <c r="P65" s="173">
        <f t="shared" si="56"/>
        <v>0</v>
      </c>
      <c r="Q65" s="173">
        <f t="shared" si="56"/>
        <v>0</v>
      </c>
      <c r="R65" s="173">
        <f t="shared" si="56"/>
        <v>0</v>
      </c>
      <c r="S65" s="173">
        <f t="shared" si="56"/>
        <v>0</v>
      </c>
      <c r="T65" s="173">
        <f t="shared" si="56"/>
        <v>0</v>
      </c>
      <c r="U65" s="173">
        <f t="shared" si="56"/>
        <v>0</v>
      </c>
      <c r="V65" s="173">
        <f t="shared" si="56"/>
        <v>0</v>
      </c>
      <c r="W65" s="197">
        <f t="shared" si="56"/>
        <v>0</v>
      </c>
      <c r="X65" s="172">
        <f t="shared" si="56"/>
        <v>0</v>
      </c>
      <c r="Y65" s="173">
        <f t="shared" si="56"/>
        <v>0</v>
      </c>
      <c r="Z65" s="174">
        <f t="shared" si="56"/>
        <v>0</v>
      </c>
      <c r="AA65" s="172">
        <f t="shared" si="56"/>
        <v>15023459</v>
      </c>
      <c r="AB65" s="173">
        <f t="shared" si="56"/>
        <v>15123070</v>
      </c>
      <c r="AC65" s="174">
        <f t="shared" si="56"/>
        <v>30146529</v>
      </c>
      <c r="AD65" s="386">
        <f t="shared" si="56"/>
        <v>62844976</v>
      </c>
      <c r="AE65" s="173">
        <f t="shared" si="56"/>
        <v>406512</v>
      </c>
      <c r="AF65" s="197">
        <f t="shared" si="56"/>
        <v>63251488</v>
      </c>
      <c r="AG65" s="172">
        <f t="shared" si="56"/>
        <v>15082648</v>
      </c>
      <c r="AH65" s="173">
        <f t="shared" si="56"/>
        <v>1925068</v>
      </c>
      <c r="AI65" s="174">
        <f t="shared" si="56"/>
        <v>17007716</v>
      </c>
      <c r="AJ65" s="196">
        <f t="shared" si="56"/>
        <v>8822261</v>
      </c>
      <c r="AK65" s="173">
        <f t="shared" si="56"/>
        <v>20630071</v>
      </c>
      <c r="AL65" s="197">
        <f t="shared" si="56"/>
        <v>29452332</v>
      </c>
      <c r="AM65" s="172">
        <f t="shared" si="56"/>
        <v>6837638</v>
      </c>
      <c r="AN65" s="173">
        <f t="shared" si="56"/>
        <v>0</v>
      </c>
      <c r="AO65" s="197">
        <f t="shared" si="56"/>
        <v>6837638</v>
      </c>
      <c r="AP65" s="172">
        <f t="shared" si="56"/>
        <v>4414949</v>
      </c>
      <c r="AQ65" s="173">
        <f t="shared" si="56"/>
        <v>0</v>
      </c>
      <c r="AR65" s="174">
        <f t="shared" si="56"/>
        <v>4414949</v>
      </c>
      <c r="AS65" s="196">
        <f t="shared" si="56"/>
        <v>0</v>
      </c>
      <c r="AT65" s="173">
        <f t="shared" si="56"/>
        <v>11667175</v>
      </c>
      <c r="AU65" s="197">
        <f t="shared" si="56"/>
        <v>11667175</v>
      </c>
      <c r="AV65" s="172">
        <f t="shared" si="56"/>
        <v>0</v>
      </c>
      <c r="AW65" s="173">
        <f t="shared" si="56"/>
        <v>0</v>
      </c>
      <c r="AX65" s="174">
        <f t="shared" si="56"/>
        <v>0</v>
      </c>
      <c r="AY65" s="196">
        <f t="shared" si="56"/>
        <v>0</v>
      </c>
      <c r="AZ65" s="173">
        <f t="shared" si="56"/>
        <v>0</v>
      </c>
      <c r="BA65" s="197">
        <f t="shared" si="56"/>
        <v>0</v>
      </c>
      <c r="BB65" s="172">
        <f t="shared" si="56"/>
        <v>0</v>
      </c>
      <c r="BC65" s="173">
        <f t="shared" si="56"/>
        <v>0</v>
      </c>
      <c r="BD65" s="174">
        <f t="shared" si="56"/>
        <v>0</v>
      </c>
      <c r="BE65" s="196">
        <f t="shared" si="56"/>
        <v>0</v>
      </c>
      <c r="BF65" s="173">
        <f t="shared" si="56"/>
        <v>2514678</v>
      </c>
      <c r="BG65" s="197">
        <f t="shared" si="56"/>
        <v>2514678</v>
      </c>
      <c r="BH65" s="172">
        <f t="shared" si="56"/>
        <v>108610982</v>
      </c>
      <c r="BI65" s="173">
        <f t="shared" si="56"/>
        <v>52266574</v>
      </c>
      <c r="BJ65" s="174">
        <f t="shared" si="56"/>
        <v>165292505</v>
      </c>
      <c r="BK65" s="172">
        <f t="shared" si="56"/>
        <v>1640099</v>
      </c>
      <c r="BL65" s="173">
        <f t="shared" si="56"/>
        <v>-734062</v>
      </c>
      <c r="BM65" s="174">
        <f t="shared" si="56"/>
        <v>906037</v>
      </c>
      <c r="BN65" s="382">
        <f t="shared" si="56"/>
        <v>166198542</v>
      </c>
      <c r="BO65" s="409"/>
    </row>
    <row r="66" spans="1:67" s="339" customFormat="1" ht="32.25" customHeight="1">
      <c r="A66" s="401"/>
      <c r="B66" s="402"/>
      <c r="C66" s="403"/>
      <c r="D66" s="412" t="s">
        <v>26</v>
      </c>
      <c r="E66" s="413"/>
      <c r="F66" s="175">
        <f>+F8+F13+F16+F21+F22+F23+F42</f>
        <v>13304412</v>
      </c>
      <c r="G66" s="176">
        <f t="shared" ref="G66:BN66" si="57">+G8+G13+G16+G21+G22+G23+G42</f>
        <v>27656462</v>
      </c>
      <c r="H66" s="177">
        <f t="shared" si="57"/>
        <v>40960874</v>
      </c>
      <c r="I66" s="178">
        <f t="shared" si="57"/>
        <v>0</v>
      </c>
      <c r="J66" s="179">
        <f t="shared" si="57"/>
        <v>0</v>
      </c>
      <c r="K66" s="179">
        <f t="shared" si="57"/>
        <v>0</v>
      </c>
      <c r="L66" s="179">
        <f t="shared" si="57"/>
        <v>0</v>
      </c>
      <c r="M66" s="179">
        <f t="shared" si="57"/>
        <v>0</v>
      </c>
      <c r="N66" s="179">
        <f t="shared" si="57"/>
        <v>0</v>
      </c>
      <c r="O66" s="179">
        <f t="shared" si="57"/>
        <v>0</v>
      </c>
      <c r="P66" s="179">
        <f t="shared" si="57"/>
        <v>0</v>
      </c>
      <c r="Q66" s="179">
        <f t="shared" si="57"/>
        <v>0</v>
      </c>
      <c r="R66" s="179">
        <f t="shared" si="57"/>
        <v>0</v>
      </c>
      <c r="S66" s="179">
        <f t="shared" si="57"/>
        <v>0</v>
      </c>
      <c r="T66" s="179">
        <f t="shared" si="57"/>
        <v>0</v>
      </c>
      <c r="U66" s="179">
        <f t="shared" si="57"/>
        <v>0</v>
      </c>
      <c r="V66" s="179">
        <f t="shared" si="57"/>
        <v>0</v>
      </c>
      <c r="W66" s="180">
        <f t="shared" si="57"/>
        <v>0</v>
      </c>
      <c r="X66" s="175">
        <f t="shared" si="57"/>
        <v>0</v>
      </c>
      <c r="Y66" s="176">
        <f t="shared" si="57"/>
        <v>0</v>
      </c>
      <c r="Z66" s="177">
        <f t="shared" si="57"/>
        <v>0</v>
      </c>
      <c r="AA66" s="175">
        <f t="shared" si="57"/>
        <v>1698182</v>
      </c>
      <c r="AB66" s="176">
        <f t="shared" si="57"/>
        <v>2456223</v>
      </c>
      <c r="AC66" s="177">
        <f t="shared" si="57"/>
        <v>4154405</v>
      </c>
      <c r="AD66" s="178">
        <f t="shared" si="57"/>
        <v>7393527</v>
      </c>
      <c r="AE66" s="176">
        <f t="shared" si="57"/>
        <v>3759498</v>
      </c>
      <c r="AF66" s="180">
        <f t="shared" si="57"/>
        <v>11153025</v>
      </c>
      <c r="AG66" s="175">
        <f t="shared" si="57"/>
        <v>1774429</v>
      </c>
      <c r="AH66" s="176">
        <f t="shared" si="57"/>
        <v>1314362</v>
      </c>
      <c r="AI66" s="177">
        <f t="shared" si="57"/>
        <v>3088791</v>
      </c>
      <c r="AJ66" s="178">
        <f t="shared" si="57"/>
        <v>1037913</v>
      </c>
      <c r="AK66" s="176">
        <f t="shared" si="57"/>
        <v>1904619</v>
      </c>
      <c r="AL66" s="180">
        <f t="shared" si="57"/>
        <v>2942532</v>
      </c>
      <c r="AM66" s="175">
        <f t="shared" si="57"/>
        <v>804428</v>
      </c>
      <c r="AN66" s="176">
        <f t="shared" si="57"/>
        <v>2517082</v>
      </c>
      <c r="AO66" s="180">
        <f t="shared" si="57"/>
        <v>3321510</v>
      </c>
      <c r="AP66" s="175">
        <f t="shared" si="57"/>
        <v>519406</v>
      </c>
      <c r="AQ66" s="176">
        <f t="shared" si="57"/>
        <v>3482691</v>
      </c>
      <c r="AR66" s="177">
        <f t="shared" si="57"/>
        <v>4002097</v>
      </c>
      <c r="AS66" s="178">
        <f t="shared" si="57"/>
        <v>0</v>
      </c>
      <c r="AT66" s="176">
        <f t="shared" si="57"/>
        <v>3376877</v>
      </c>
      <c r="AU66" s="180">
        <f t="shared" si="57"/>
        <v>3376877</v>
      </c>
      <c r="AV66" s="175">
        <f t="shared" si="57"/>
        <v>0</v>
      </c>
      <c r="AW66" s="176">
        <f t="shared" si="57"/>
        <v>2612396</v>
      </c>
      <c r="AX66" s="177">
        <f t="shared" si="57"/>
        <v>2612396</v>
      </c>
      <c r="AY66" s="178">
        <f t="shared" si="57"/>
        <v>0</v>
      </c>
      <c r="AZ66" s="176">
        <f t="shared" si="57"/>
        <v>2647876</v>
      </c>
      <c r="BA66" s="180">
        <f t="shared" si="57"/>
        <v>2647876</v>
      </c>
      <c r="BB66" s="175">
        <f t="shared" si="57"/>
        <v>0</v>
      </c>
      <c r="BC66" s="176">
        <f t="shared" si="57"/>
        <v>3626282</v>
      </c>
      <c r="BD66" s="177">
        <f t="shared" si="57"/>
        <v>3626282</v>
      </c>
      <c r="BE66" s="178">
        <f t="shared" si="57"/>
        <v>0</v>
      </c>
      <c r="BF66" s="181">
        <f t="shared" si="57"/>
        <v>0</v>
      </c>
      <c r="BG66" s="180">
        <f t="shared" si="57"/>
        <v>0</v>
      </c>
      <c r="BH66" s="175">
        <f t="shared" si="57"/>
        <v>12708479</v>
      </c>
      <c r="BI66" s="176">
        <f t="shared" si="57"/>
        <v>27697906</v>
      </c>
      <c r="BJ66" s="177">
        <f t="shared" si="57"/>
        <v>40925791</v>
      </c>
      <c r="BK66" s="175">
        <f t="shared" si="57"/>
        <v>76527</v>
      </c>
      <c r="BL66" s="176">
        <f t="shared" si="57"/>
        <v>-41444</v>
      </c>
      <c r="BM66" s="177">
        <f t="shared" si="57"/>
        <v>35083</v>
      </c>
      <c r="BN66" s="383">
        <f t="shared" si="57"/>
        <v>40960874</v>
      </c>
      <c r="BO66" s="410"/>
    </row>
    <row r="67" spans="1:67" s="339" customFormat="1" ht="32.25" customHeight="1">
      <c r="A67" s="401"/>
      <c r="B67" s="402"/>
      <c r="C67" s="403"/>
      <c r="D67" s="414" t="s">
        <v>27</v>
      </c>
      <c r="E67" s="415"/>
      <c r="F67" s="175">
        <f>F10+F25+F43+F44</f>
        <v>177371467</v>
      </c>
      <c r="G67" s="179">
        <f t="shared" ref="G67:BN67" si="58">G10+G25+G43+G44</f>
        <v>22336925</v>
      </c>
      <c r="H67" s="177">
        <f t="shared" si="58"/>
        <v>199708392</v>
      </c>
      <c r="I67" s="178">
        <f t="shared" si="58"/>
        <v>0</v>
      </c>
      <c r="J67" s="179">
        <f t="shared" si="58"/>
        <v>0</v>
      </c>
      <c r="K67" s="179">
        <f t="shared" si="58"/>
        <v>0</v>
      </c>
      <c r="L67" s="179">
        <f t="shared" si="58"/>
        <v>0</v>
      </c>
      <c r="M67" s="179">
        <f t="shared" si="58"/>
        <v>0</v>
      </c>
      <c r="N67" s="179">
        <f t="shared" si="58"/>
        <v>0</v>
      </c>
      <c r="O67" s="179">
        <f t="shared" si="58"/>
        <v>0</v>
      </c>
      <c r="P67" s="179">
        <f t="shared" si="58"/>
        <v>0</v>
      </c>
      <c r="Q67" s="179">
        <f t="shared" si="58"/>
        <v>0</v>
      </c>
      <c r="R67" s="179">
        <f t="shared" si="58"/>
        <v>0</v>
      </c>
      <c r="S67" s="179">
        <f t="shared" si="58"/>
        <v>0</v>
      </c>
      <c r="T67" s="179">
        <f t="shared" si="58"/>
        <v>0</v>
      </c>
      <c r="U67" s="179">
        <f t="shared" si="58"/>
        <v>0</v>
      </c>
      <c r="V67" s="179">
        <f t="shared" si="58"/>
        <v>0</v>
      </c>
      <c r="W67" s="180">
        <f t="shared" si="58"/>
        <v>0</v>
      </c>
      <c r="X67" s="175">
        <f t="shared" si="58"/>
        <v>0</v>
      </c>
      <c r="Y67" s="179">
        <f t="shared" si="58"/>
        <v>0</v>
      </c>
      <c r="Z67" s="177">
        <f t="shared" si="58"/>
        <v>0</v>
      </c>
      <c r="AA67" s="175">
        <f t="shared" si="58"/>
        <v>25263767</v>
      </c>
      <c r="AB67" s="179">
        <f t="shared" si="58"/>
        <v>-5692062</v>
      </c>
      <c r="AC67" s="177">
        <f t="shared" si="58"/>
        <v>19571705</v>
      </c>
      <c r="AD67" s="178">
        <f t="shared" si="58"/>
        <v>47442404</v>
      </c>
      <c r="AE67" s="179">
        <f t="shared" si="58"/>
        <v>6145773</v>
      </c>
      <c r="AF67" s="180">
        <f t="shared" si="58"/>
        <v>53588177</v>
      </c>
      <c r="AG67" s="175">
        <f t="shared" si="58"/>
        <v>45146054</v>
      </c>
      <c r="AH67" s="179">
        <f t="shared" si="58"/>
        <v>1328152</v>
      </c>
      <c r="AI67" s="177">
        <f t="shared" si="58"/>
        <v>46474206</v>
      </c>
      <c r="AJ67" s="178">
        <f t="shared" si="58"/>
        <v>55724559</v>
      </c>
      <c r="AK67" s="179">
        <f t="shared" si="58"/>
        <v>-18448162</v>
      </c>
      <c r="AL67" s="180">
        <f t="shared" si="58"/>
        <v>37276397</v>
      </c>
      <c r="AM67" s="175">
        <f t="shared" si="58"/>
        <v>402214</v>
      </c>
      <c r="AN67" s="179">
        <f t="shared" si="58"/>
        <v>35427110</v>
      </c>
      <c r="AO67" s="180">
        <f t="shared" si="58"/>
        <v>35829324</v>
      </c>
      <c r="AP67" s="175">
        <f t="shared" si="58"/>
        <v>259703</v>
      </c>
      <c r="AQ67" s="179">
        <f t="shared" si="58"/>
        <v>3714711</v>
      </c>
      <c r="AR67" s="177">
        <f t="shared" si="58"/>
        <v>3974414</v>
      </c>
      <c r="AS67" s="178">
        <f t="shared" si="58"/>
        <v>0</v>
      </c>
      <c r="AT67" s="179">
        <f t="shared" si="58"/>
        <v>2770177</v>
      </c>
      <c r="AU67" s="180">
        <f t="shared" si="58"/>
        <v>2770177</v>
      </c>
      <c r="AV67" s="175">
        <f t="shared" si="58"/>
        <v>0</v>
      </c>
      <c r="AW67" s="179">
        <f t="shared" si="58"/>
        <v>121488</v>
      </c>
      <c r="AX67" s="177">
        <f t="shared" si="58"/>
        <v>121488</v>
      </c>
      <c r="AY67" s="178">
        <f t="shared" si="58"/>
        <v>0</v>
      </c>
      <c r="AZ67" s="179">
        <f t="shared" si="58"/>
        <v>48217</v>
      </c>
      <c r="BA67" s="180">
        <f t="shared" si="58"/>
        <v>48217</v>
      </c>
      <c r="BB67" s="175">
        <f t="shared" si="58"/>
        <v>0</v>
      </c>
      <c r="BC67" s="179">
        <f t="shared" si="58"/>
        <v>35793</v>
      </c>
      <c r="BD67" s="177">
        <f t="shared" si="58"/>
        <v>35793</v>
      </c>
      <c r="BE67" s="178">
        <f t="shared" si="58"/>
        <v>0</v>
      </c>
      <c r="BF67" s="179">
        <f t="shared" si="58"/>
        <v>952</v>
      </c>
      <c r="BG67" s="180">
        <f t="shared" si="58"/>
        <v>952</v>
      </c>
      <c r="BH67" s="175">
        <f t="shared" si="58"/>
        <v>173978998</v>
      </c>
      <c r="BI67" s="179">
        <f t="shared" si="58"/>
        <v>25452149</v>
      </c>
      <c r="BJ67" s="177">
        <f t="shared" si="58"/>
        <v>199690850</v>
      </c>
      <c r="BK67" s="175">
        <f t="shared" si="58"/>
        <v>3132766</v>
      </c>
      <c r="BL67" s="179">
        <f t="shared" si="58"/>
        <v>-3115224</v>
      </c>
      <c r="BM67" s="177">
        <f t="shared" si="58"/>
        <v>17542</v>
      </c>
      <c r="BN67" s="383">
        <f t="shared" si="58"/>
        <v>199708392</v>
      </c>
      <c r="BO67" s="410"/>
    </row>
    <row r="68" spans="1:67" s="339" customFormat="1" ht="32.25" hidden="1" customHeight="1">
      <c r="A68" s="401"/>
      <c r="B68" s="402"/>
      <c r="C68" s="403"/>
      <c r="D68" s="414" t="s">
        <v>28</v>
      </c>
      <c r="E68" s="415"/>
      <c r="F68" s="175"/>
      <c r="G68" s="179"/>
      <c r="H68" s="177"/>
      <c r="I68" s="178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80"/>
      <c r="X68" s="175"/>
      <c r="Y68" s="179"/>
      <c r="Z68" s="177"/>
      <c r="AA68" s="175"/>
      <c r="AB68" s="179"/>
      <c r="AC68" s="177"/>
      <c r="AD68" s="178"/>
      <c r="AE68" s="179"/>
      <c r="AF68" s="180"/>
      <c r="AG68" s="175"/>
      <c r="AH68" s="179"/>
      <c r="AI68" s="177"/>
      <c r="AJ68" s="178"/>
      <c r="AK68" s="179"/>
      <c r="AL68" s="180"/>
      <c r="AM68" s="175"/>
      <c r="AN68" s="179"/>
      <c r="AO68" s="180"/>
      <c r="AP68" s="175"/>
      <c r="AQ68" s="179"/>
      <c r="AR68" s="177"/>
      <c r="AS68" s="178"/>
      <c r="AT68" s="179"/>
      <c r="AU68" s="180"/>
      <c r="AV68" s="175"/>
      <c r="AW68" s="179"/>
      <c r="AX68" s="177"/>
      <c r="AY68" s="178"/>
      <c r="AZ68" s="179"/>
      <c r="BA68" s="180"/>
      <c r="BB68" s="175"/>
      <c r="BC68" s="179"/>
      <c r="BD68" s="177"/>
      <c r="BE68" s="178"/>
      <c r="BF68" s="179"/>
      <c r="BG68" s="180"/>
      <c r="BH68" s="175"/>
      <c r="BI68" s="179"/>
      <c r="BJ68" s="177"/>
      <c r="BK68" s="175"/>
      <c r="BL68" s="179"/>
      <c r="BM68" s="177"/>
      <c r="BN68" s="383"/>
      <c r="BO68" s="410"/>
    </row>
    <row r="69" spans="1:67" s="339" customFormat="1" ht="32.25" customHeight="1" thickBot="1">
      <c r="A69" s="404"/>
      <c r="B69" s="405"/>
      <c r="C69" s="406"/>
      <c r="D69" s="416" t="s">
        <v>31</v>
      </c>
      <c r="E69" s="417"/>
      <c r="F69" s="182">
        <f>F18+F30+F33+F36+F39+F24+F25+F45</f>
        <v>305341909</v>
      </c>
      <c r="G69" s="183">
        <f t="shared" ref="G69:BN69" si="59">G18+G30+G33+G36+G39+G24+G25+G45</f>
        <v>101525899</v>
      </c>
      <c r="H69" s="184">
        <f t="shared" si="59"/>
        <v>406867808</v>
      </c>
      <c r="I69" s="185">
        <f t="shared" si="59"/>
        <v>0</v>
      </c>
      <c r="J69" s="183">
        <f t="shared" si="59"/>
        <v>0</v>
      </c>
      <c r="K69" s="183">
        <f t="shared" si="59"/>
        <v>0</v>
      </c>
      <c r="L69" s="183">
        <f t="shared" si="59"/>
        <v>0</v>
      </c>
      <c r="M69" s="183">
        <f t="shared" si="59"/>
        <v>0</v>
      </c>
      <c r="N69" s="183">
        <f t="shared" si="59"/>
        <v>0</v>
      </c>
      <c r="O69" s="183">
        <f t="shared" si="59"/>
        <v>0</v>
      </c>
      <c r="P69" s="183">
        <f t="shared" si="59"/>
        <v>0</v>
      </c>
      <c r="Q69" s="183">
        <f t="shared" si="59"/>
        <v>0</v>
      </c>
      <c r="R69" s="183">
        <f t="shared" si="59"/>
        <v>0</v>
      </c>
      <c r="S69" s="183">
        <f t="shared" si="59"/>
        <v>0</v>
      </c>
      <c r="T69" s="183">
        <f t="shared" si="59"/>
        <v>0</v>
      </c>
      <c r="U69" s="183">
        <f t="shared" si="59"/>
        <v>0</v>
      </c>
      <c r="V69" s="183">
        <f t="shared" si="59"/>
        <v>0</v>
      </c>
      <c r="W69" s="186">
        <f t="shared" si="59"/>
        <v>0</v>
      </c>
      <c r="X69" s="182">
        <f t="shared" si="59"/>
        <v>0</v>
      </c>
      <c r="Y69" s="183">
        <f t="shared" si="59"/>
        <v>0</v>
      </c>
      <c r="Z69" s="184">
        <f t="shared" si="59"/>
        <v>0</v>
      </c>
      <c r="AA69" s="182">
        <f t="shared" si="59"/>
        <v>41985408</v>
      </c>
      <c r="AB69" s="183">
        <f t="shared" si="59"/>
        <v>11887231</v>
      </c>
      <c r="AC69" s="184">
        <f t="shared" si="59"/>
        <v>53872639</v>
      </c>
      <c r="AD69" s="185">
        <f t="shared" si="59"/>
        <v>117680907</v>
      </c>
      <c r="AE69" s="183">
        <f t="shared" si="59"/>
        <v>10311783</v>
      </c>
      <c r="AF69" s="186">
        <f t="shared" si="59"/>
        <v>127992690</v>
      </c>
      <c r="AG69" s="182">
        <f t="shared" si="59"/>
        <v>62003131</v>
      </c>
      <c r="AH69" s="183">
        <f t="shared" si="59"/>
        <v>4567582</v>
      </c>
      <c r="AI69" s="184">
        <f t="shared" si="59"/>
        <v>66570713</v>
      </c>
      <c r="AJ69" s="185">
        <f t="shared" si="59"/>
        <v>65584733</v>
      </c>
      <c r="AK69" s="183">
        <f t="shared" si="59"/>
        <v>4086528</v>
      </c>
      <c r="AL69" s="186">
        <f t="shared" si="59"/>
        <v>69671261</v>
      </c>
      <c r="AM69" s="182">
        <f t="shared" si="59"/>
        <v>8044280</v>
      </c>
      <c r="AN69" s="183">
        <f t="shared" si="59"/>
        <v>37944192</v>
      </c>
      <c r="AO69" s="186">
        <f t="shared" si="59"/>
        <v>45988472</v>
      </c>
      <c r="AP69" s="182">
        <f t="shared" si="59"/>
        <v>5194058</v>
      </c>
      <c r="AQ69" s="183">
        <f t="shared" si="59"/>
        <v>7197402</v>
      </c>
      <c r="AR69" s="184">
        <f t="shared" si="59"/>
        <v>12391460</v>
      </c>
      <c r="AS69" s="187">
        <f t="shared" si="59"/>
        <v>0</v>
      </c>
      <c r="AT69" s="188">
        <f t="shared" si="59"/>
        <v>17814229</v>
      </c>
      <c r="AU69" s="189">
        <f t="shared" si="59"/>
        <v>17814229</v>
      </c>
      <c r="AV69" s="182">
        <f t="shared" si="59"/>
        <v>0</v>
      </c>
      <c r="AW69" s="183">
        <f t="shared" si="59"/>
        <v>2733884</v>
      </c>
      <c r="AX69" s="184">
        <f t="shared" si="59"/>
        <v>2733884</v>
      </c>
      <c r="AY69" s="187">
        <f t="shared" si="59"/>
        <v>0</v>
      </c>
      <c r="AZ69" s="188">
        <f t="shared" si="59"/>
        <v>2696093</v>
      </c>
      <c r="BA69" s="189">
        <f t="shared" si="59"/>
        <v>2696093</v>
      </c>
      <c r="BB69" s="182">
        <f t="shared" si="59"/>
        <v>0</v>
      </c>
      <c r="BC69" s="183">
        <f t="shared" si="59"/>
        <v>3662075</v>
      </c>
      <c r="BD69" s="184">
        <f t="shared" si="59"/>
        <v>3662075</v>
      </c>
      <c r="BE69" s="187">
        <f t="shared" si="59"/>
        <v>0</v>
      </c>
      <c r="BF69" s="188">
        <f t="shared" si="59"/>
        <v>2515630</v>
      </c>
      <c r="BG69" s="189">
        <f t="shared" si="59"/>
        <v>2515630</v>
      </c>
      <c r="BH69" s="182">
        <f t="shared" si="59"/>
        <v>295298459</v>
      </c>
      <c r="BI69" s="183">
        <f t="shared" si="59"/>
        <v>105416629</v>
      </c>
      <c r="BJ69" s="184">
        <f t="shared" si="59"/>
        <v>405909146</v>
      </c>
      <c r="BK69" s="182">
        <f t="shared" si="59"/>
        <v>4849392</v>
      </c>
      <c r="BL69" s="183">
        <f t="shared" si="59"/>
        <v>-3890730</v>
      </c>
      <c r="BM69" s="184">
        <f t="shared" si="59"/>
        <v>958662</v>
      </c>
      <c r="BN69" s="201">
        <f t="shared" si="59"/>
        <v>406867808</v>
      </c>
      <c r="BO69" s="410"/>
    </row>
    <row r="70" spans="1:67" s="339" customFormat="1" ht="32.25" hidden="1" customHeight="1">
      <c r="A70" s="418" t="s">
        <v>97</v>
      </c>
      <c r="B70" s="419"/>
      <c r="C70" s="419"/>
      <c r="D70" s="420" t="s">
        <v>23</v>
      </c>
      <c r="E70" s="421"/>
      <c r="F70" s="191"/>
      <c r="G70" s="192"/>
      <c r="H70" s="193"/>
      <c r="I70" s="194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5"/>
      <c r="X70" s="191"/>
      <c r="Y70" s="192"/>
      <c r="Z70" s="193"/>
      <c r="AA70" s="191"/>
      <c r="AB70" s="192"/>
      <c r="AC70" s="193"/>
      <c r="AD70" s="194"/>
      <c r="AE70" s="192"/>
      <c r="AF70" s="195"/>
      <c r="AG70" s="191"/>
      <c r="AH70" s="192"/>
      <c r="AI70" s="193"/>
      <c r="AJ70" s="194"/>
      <c r="AK70" s="192"/>
      <c r="AL70" s="195"/>
      <c r="AM70" s="191"/>
      <c r="AN70" s="192"/>
      <c r="AO70" s="193"/>
      <c r="AP70" s="196"/>
      <c r="AQ70" s="173"/>
      <c r="AR70" s="197"/>
      <c r="AS70" s="191"/>
      <c r="AT70" s="192"/>
      <c r="AU70" s="193"/>
      <c r="AV70" s="196"/>
      <c r="AW70" s="173"/>
      <c r="AX70" s="197"/>
      <c r="AY70" s="191"/>
      <c r="AZ70" s="192"/>
      <c r="BA70" s="193"/>
      <c r="BB70" s="196"/>
      <c r="BC70" s="173"/>
      <c r="BD70" s="197"/>
      <c r="BE70" s="191"/>
      <c r="BF70" s="192"/>
      <c r="BG70" s="193"/>
      <c r="BH70" s="194"/>
      <c r="BI70" s="192"/>
      <c r="BJ70" s="195"/>
      <c r="BK70" s="191"/>
      <c r="BL70" s="192"/>
      <c r="BM70" s="193"/>
      <c r="BN70" s="384"/>
      <c r="BO70" s="410"/>
    </row>
    <row r="71" spans="1:67" s="339" customFormat="1" ht="32.25" customHeight="1">
      <c r="A71" s="401"/>
      <c r="B71" s="402"/>
      <c r="C71" s="402"/>
      <c r="D71" s="412" t="s">
        <v>26</v>
      </c>
      <c r="E71" s="413"/>
      <c r="F71" s="175">
        <f>F14+F46+F49+F51+F58+F61+F63+F55+F53</f>
        <v>365674133</v>
      </c>
      <c r="G71" s="176">
        <f t="shared" ref="G71:BN71" si="60">G14+G46+G49+G51+G58+G61+G63+G55+G53</f>
        <v>1367033</v>
      </c>
      <c r="H71" s="177">
        <f t="shared" si="60"/>
        <v>367041166</v>
      </c>
      <c r="I71" s="178">
        <f t="shared" si="60"/>
        <v>0</v>
      </c>
      <c r="J71" s="179">
        <f t="shared" si="60"/>
        <v>0</v>
      </c>
      <c r="K71" s="179">
        <f t="shared" si="60"/>
        <v>0</v>
      </c>
      <c r="L71" s="179">
        <f t="shared" si="60"/>
        <v>0</v>
      </c>
      <c r="M71" s="179">
        <f t="shared" si="60"/>
        <v>0</v>
      </c>
      <c r="N71" s="179">
        <f t="shared" si="60"/>
        <v>0</v>
      </c>
      <c r="O71" s="179">
        <f t="shared" si="60"/>
        <v>0</v>
      </c>
      <c r="P71" s="179">
        <f t="shared" si="60"/>
        <v>0</v>
      </c>
      <c r="Q71" s="179">
        <f t="shared" si="60"/>
        <v>0</v>
      </c>
      <c r="R71" s="179">
        <f t="shared" si="60"/>
        <v>0</v>
      </c>
      <c r="S71" s="179">
        <f t="shared" si="60"/>
        <v>0</v>
      </c>
      <c r="T71" s="179">
        <f t="shared" si="60"/>
        <v>0</v>
      </c>
      <c r="U71" s="179">
        <f t="shared" si="60"/>
        <v>0</v>
      </c>
      <c r="V71" s="179">
        <f t="shared" si="60"/>
        <v>0</v>
      </c>
      <c r="W71" s="180">
        <f t="shared" si="60"/>
        <v>0</v>
      </c>
      <c r="X71" s="175">
        <f t="shared" si="60"/>
        <v>0</v>
      </c>
      <c r="Y71" s="176">
        <f t="shared" si="60"/>
        <v>0</v>
      </c>
      <c r="Z71" s="177">
        <f t="shared" si="60"/>
        <v>0</v>
      </c>
      <c r="AA71" s="175">
        <f t="shared" si="60"/>
        <v>35641431</v>
      </c>
      <c r="AB71" s="176">
        <f t="shared" si="60"/>
        <v>-20836573</v>
      </c>
      <c r="AC71" s="177">
        <f t="shared" si="60"/>
        <v>14804858</v>
      </c>
      <c r="AD71" s="178">
        <f t="shared" si="60"/>
        <v>61255554</v>
      </c>
      <c r="AE71" s="176">
        <f t="shared" si="60"/>
        <v>-9849593</v>
      </c>
      <c r="AF71" s="180">
        <f t="shared" si="60"/>
        <v>51405961</v>
      </c>
      <c r="AG71" s="175">
        <f t="shared" si="60"/>
        <v>84402000</v>
      </c>
      <c r="AH71" s="176">
        <f t="shared" si="60"/>
        <v>33611444</v>
      </c>
      <c r="AI71" s="177">
        <f t="shared" si="60"/>
        <v>118013444</v>
      </c>
      <c r="AJ71" s="178">
        <f t="shared" si="60"/>
        <v>60857000</v>
      </c>
      <c r="AK71" s="176">
        <f t="shared" si="60"/>
        <v>-54586</v>
      </c>
      <c r="AL71" s="180">
        <f t="shared" si="60"/>
        <v>60802414</v>
      </c>
      <c r="AM71" s="175">
        <f t="shared" si="60"/>
        <v>102167997</v>
      </c>
      <c r="AN71" s="181">
        <f t="shared" si="60"/>
        <v>0</v>
      </c>
      <c r="AO71" s="177">
        <f t="shared" si="60"/>
        <v>102167997</v>
      </c>
      <c r="AP71" s="178">
        <f t="shared" si="60"/>
        <v>0</v>
      </c>
      <c r="AQ71" s="179">
        <f t="shared" si="60"/>
        <v>0</v>
      </c>
      <c r="AR71" s="180">
        <f t="shared" si="60"/>
        <v>0</v>
      </c>
      <c r="AS71" s="175">
        <f t="shared" si="60"/>
        <v>0</v>
      </c>
      <c r="AT71" s="179">
        <f t="shared" si="60"/>
        <v>0</v>
      </c>
      <c r="AU71" s="177">
        <f t="shared" si="60"/>
        <v>0</v>
      </c>
      <c r="AV71" s="178">
        <f t="shared" si="60"/>
        <v>0</v>
      </c>
      <c r="AW71" s="179">
        <f t="shared" si="60"/>
        <v>0</v>
      </c>
      <c r="AX71" s="180">
        <f t="shared" si="60"/>
        <v>0</v>
      </c>
      <c r="AY71" s="175">
        <f t="shared" si="60"/>
        <v>0</v>
      </c>
      <c r="AZ71" s="179">
        <f t="shared" si="60"/>
        <v>0</v>
      </c>
      <c r="BA71" s="177">
        <f t="shared" si="60"/>
        <v>0</v>
      </c>
      <c r="BB71" s="178">
        <f t="shared" si="60"/>
        <v>0</v>
      </c>
      <c r="BC71" s="179">
        <f t="shared" si="60"/>
        <v>0</v>
      </c>
      <c r="BD71" s="180">
        <f t="shared" si="60"/>
        <v>0</v>
      </c>
      <c r="BE71" s="175">
        <f t="shared" si="60"/>
        <v>0</v>
      </c>
      <c r="BF71" s="179">
        <f t="shared" si="60"/>
        <v>0</v>
      </c>
      <c r="BG71" s="177">
        <f t="shared" si="60"/>
        <v>0</v>
      </c>
      <c r="BH71" s="178">
        <f t="shared" si="60"/>
        <v>344323982</v>
      </c>
      <c r="BI71" s="176">
        <f t="shared" si="60"/>
        <v>2870692</v>
      </c>
      <c r="BJ71" s="180">
        <f t="shared" si="60"/>
        <v>347194674</v>
      </c>
      <c r="BK71" s="175">
        <f t="shared" si="60"/>
        <v>21350151</v>
      </c>
      <c r="BL71" s="176">
        <f t="shared" si="60"/>
        <v>-1503659</v>
      </c>
      <c r="BM71" s="177">
        <f t="shared" si="60"/>
        <v>19846492</v>
      </c>
      <c r="BN71" s="383">
        <f t="shared" si="60"/>
        <v>367041166</v>
      </c>
      <c r="BO71" s="410"/>
    </row>
    <row r="72" spans="1:67" s="339" customFormat="1" ht="32.25" customHeight="1">
      <c r="A72" s="401"/>
      <c r="B72" s="402"/>
      <c r="C72" s="402"/>
      <c r="D72" s="414" t="s">
        <v>27</v>
      </c>
      <c r="E72" s="415"/>
      <c r="F72" s="175">
        <f>F11+F47+F26+F59+F56</f>
        <v>144878478</v>
      </c>
      <c r="G72" s="179">
        <f t="shared" ref="G72:BN72" si="61">G11+G47+G26+G59+G56</f>
        <v>3759813</v>
      </c>
      <c r="H72" s="177">
        <f t="shared" si="61"/>
        <v>148638291</v>
      </c>
      <c r="I72" s="178">
        <f t="shared" si="61"/>
        <v>0</v>
      </c>
      <c r="J72" s="179">
        <f t="shared" si="61"/>
        <v>0</v>
      </c>
      <c r="K72" s="179">
        <f t="shared" si="61"/>
        <v>0</v>
      </c>
      <c r="L72" s="179">
        <f t="shared" si="61"/>
        <v>0</v>
      </c>
      <c r="M72" s="179">
        <f t="shared" si="61"/>
        <v>0</v>
      </c>
      <c r="N72" s="179">
        <f t="shared" si="61"/>
        <v>0</v>
      </c>
      <c r="O72" s="179">
        <f t="shared" si="61"/>
        <v>0</v>
      </c>
      <c r="P72" s="179">
        <f t="shared" si="61"/>
        <v>0</v>
      </c>
      <c r="Q72" s="179">
        <f t="shared" si="61"/>
        <v>0</v>
      </c>
      <c r="R72" s="179">
        <f t="shared" si="61"/>
        <v>0</v>
      </c>
      <c r="S72" s="179">
        <f t="shared" si="61"/>
        <v>0</v>
      </c>
      <c r="T72" s="179">
        <f t="shared" si="61"/>
        <v>0</v>
      </c>
      <c r="U72" s="179">
        <f t="shared" si="61"/>
        <v>0</v>
      </c>
      <c r="V72" s="179">
        <f t="shared" si="61"/>
        <v>0</v>
      </c>
      <c r="W72" s="180">
        <f t="shared" si="61"/>
        <v>0</v>
      </c>
      <c r="X72" s="175">
        <f t="shared" si="61"/>
        <v>0</v>
      </c>
      <c r="Y72" s="179">
        <f t="shared" si="61"/>
        <v>0</v>
      </c>
      <c r="Z72" s="177">
        <f t="shared" si="61"/>
        <v>0</v>
      </c>
      <c r="AA72" s="175">
        <f t="shared" si="61"/>
        <v>51299112</v>
      </c>
      <c r="AB72" s="179">
        <f t="shared" si="61"/>
        <v>-24169567</v>
      </c>
      <c r="AC72" s="177">
        <f t="shared" si="61"/>
        <v>27129545</v>
      </c>
      <c r="AD72" s="178">
        <f t="shared" si="61"/>
        <v>53350434</v>
      </c>
      <c r="AE72" s="179">
        <f t="shared" si="61"/>
        <v>-12321995</v>
      </c>
      <c r="AF72" s="180">
        <f t="shared" si="61"/>
        <v>41028439</v>
      </c>
      <c r="AG72" s="175">
        <f t="shared" si="61"/>
        <v>32253000</v>
      </c>
      <c r="AH72" s="179">
        <f t="shared" si="61"/>
        <v>39594000</v>
      </c>
      <c r="AI72" s="177">
        <f t="shared" si="61"/>
        <v>71847000</v>
      </c>
      <c r="AJ72" s="178">
        <f t="shared" si="61"/>
        <v>655692</v>
      </c>
      <c r="AK72" s="179">
        <f t="shared" si="61"/>
        <v>1352308</v>
      </c>
      <c r="AL72" s="180">
        <f t="shared" si="61"/>
        <v>2008000</v>
      </c>
      <c r="AM72" s="175">
        <f t="shared" si="61"/>
        <v>0</v>
      </c>
      <c r="AN72" s="179">
        <f t="shared" si="61"/>
        <v>2008000</v>
      </c>
      <c r="AO72" s="177">
        <f t="shared" si="61"/>
        <v>2008000</v>
      </c>
      <c r="AP72" s="178">
        <f t="shared" si="61"/>
        <v>0</v>
      </c>
      <c r="AQ72" s="179">
        <f t="shared" si="61"/>
        <v>0</v>
      </c>
      <c r="AR72" s="180">
        <f t="shared" si="61"/>
        <v>0</v>
      </c>
      <c r="AS72" s="175">
        <f t="shared" si="61"/>
        <v>0</v>
      </c>
      <c r="AT72" s="179">
        <f t="shared" si="61"/>
        <v>0</v>
      </c>
      <c r="AU72" s="177">
        <f t="shared" si="61"/>
        <v>0</v>
      </c>
      <c r="AV72" s="178">
        <f t="shared" si="61"/>
        <v>0</v>
      </c>
      <c r="AW72" s="179">
        <f t="shared" si="61"/>
        <v>0</v>
      </c>
      <c r="AX72" s="180">
        <f t="shared" si="61"/>
        <v>0</v>
      </c>
      <c r="AY72" s="175">
        <f t="shared" si="61"/>
        <v>0</v>
      </c>
      <c r="AZ72" s="179">
        <f t="shared" si="61"/>
        <v>0</v>
      </c>
      <c r="BA72" s="177">
        <f t="shared" si="61"/>
        <v>0</v>
      </c>
      <c r="BB72" s="178">
        <f t="shared" si="61"/>
        <v>0</v>
      </c>
      <c r="BC72" s="179">
        <f t="shared" si="61"/>
        <v>0</v>
      </c>
      <c r="BD72" s="180">
        <f t="shared" si="61"/>
        <v>0</v>
      </c>
      <c r="BE72" s="175">
        <f t="shared" si="61"/>
        <v>0</v>
      </c>
      <c r="BF72" s="179">
        <f t="shared" si="61"/>
        <v>0</v>
      </c>
      <c r="BG72" s="177">
        <f t="shared" si="61"/>
        <v>0</v>
      </c>
      <c r="BH72" s="178">
        <f t="shared" si="61"/>
        <v>137558238</v>
      </c>
      <c r="BI72" s="179">
        <f t="shared" si="61"/>
        <v>6462746</v>
      </c>
      <c r="BJ72" s="180">
        <f t="shared" si="61"/>
        <v>144020984</v>
      </c>
      <c r="BK72" s="175">
        <f t="shared" si="61"/>
        <v>7320240</v>
      </c>
      <c r="BL72" s="179">
        <f t="shared" si="61"/>
        <v>-2702933</v>
      </c>
      <c r="BM72" s="177">
        <f t="shared" si="61"/>
        <v>4617307</v>
      </c>
      <c r="BN72" s="383">
        <f t="shared" si="61"/>
        <v>148638291</v>
      </c>
      <c r="BO72" s="410"/>
    </row>
    <row r="73" spans="1:67" s="339" customFormat="1" ht="32.25" hidden="1" customHeight="1">
      <c r="A73" s="401"/>
      <c r="B73" s="402"/>
      <c r="C73" s="402"/>
      <c r="D73" s="414" t="s">
        <v>28</v>
      </c>
      <c r="E73" s="415"/>
      <c r="F73" s="175"/>
      <c r="G73" s="179"/>
      <c r="H73" s="177"/>
      <c r="I73" s="178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80"/>
      <c r="X73" s="175"/>
      <c r="Y73" s="179"/>
      <c r="Z73" s="177"/>
      <c r="AA73" s="175"/>
      <c r="AB73" s="179"/>
      <c r="AC73" s="177"/>
      <c r="AD73" s="178"/>
      <c r="AE73" s="179"/>
      <c r="AF73" s="180"/>
      <c r="AG73" s="175"/>
      <c r="AH73" s="179"/>
      <c r="AI73" s="177"/>
      <c r="AJ73" s="178"/>
      <c r="AK73" s="179"/>
      <c r="AL73" s="180"/>
      <c r="AM73" s="175"/>
      <c r="AN73" s="179"/>
      <c r="AO73" s="177"/>
      <c r="AP73" s="178"/>
      <c r="AQ73" s="179"/>
      <c r="AR73" s="180"/>
      <c r="AS73" s="175"/>
      <c r="AT73" s="179"/>
      <c r="AU73" s="177"/>
      <c r="AV73" s="178"/>
      <c r="AW73" s="179"/>
      <c r="AX73" s="180"/>
      <c r="AY73" s="175"/>
      <c r="AZ73" s="179"/>
      <c r="BA73" s="177"/>
      <c r="BB73" s="178"/>
      <c r="BC73" s="179"/>
      <c r="BD73" s="180"/>
      <c r="BE73" s="175"/>
      <c r="BF73" s="179"/>
      <c r="BG73" s="177"/>
      <c r="BH73" s="178"/>
      <c r="BI73" s="179"/>
      <c r="BJ73" s="180"/>
      <c r="BK73" s="175"/>
      <c r="BL73" s="179"/>
      <c r="BM73" s="177"/>
      <c r="BN73" s="383"/>
      <c r="BO73" s="410"/>
    </row>
    <row r="74" spans="1:67" s="339" customFormat="1" ht="32.25" customHeight="1" thickBot="1">
      <c r="A74" s="404"/>
      <c r="B74" s="405"/>
      <c r="C74" s="405"/>
      <c r="D74" s="416" t="s">
        <v>31</v>
      </c>
      <c r="E74" s="417"/>
      <c r="F74" s="198">
        <f>F19+F48+F50+F52+F26+F60+F62+F64+F57+F54</f>
        <v>510552611</v>
      </c>
      <c r="G74" s="183">
        <f t="shared" ref="G74:BN74" si="62">G19+G48+G50+G52+G26+G60+G62+G64+G57+G54</f>
        <v>5126846</v>
      </c>
      <c r="H74" s="185">
        <f t="shared" si="62"/>
        <v>515679457</v>
      </c>
      <c r="I74" s="182">
        <f t="shared" si="62"/>
        <v>0</v>
      </c>
      <c r="J74" s="182">
        <f t="shared" si="62"/>
        <v>0</v>
      </c>
      <c r="K74" s="182">
        <f t="shared" si="62"/>
        <v>0</v>
      </c>
      <c r="L74" s="182">
        <f t="shared" si="62"/>
        <v>0</v>
      </c>
      <c r="M74" s="182">
        <f t="shared" si="62"/>
        <v>0</v>
      </c>
      <c r="N74" s="182">
        <f t="shared" si="62"/>
        <v>0</v>
      </c>
      <c r="O74" s="182">
        <f t="shared" si="62"/>
        <v>0</v>
      </c>
      <c r="P74" s="182">
        <f t="shared" si="62"/>
        <v>0</v>
      </c>
      <c r="Q74" s="182">
        <f t="shared" si="62"/>
        <v>0</v>
      </c>
      <c r="R74" s="182">
        <f t="shared" si="62"/>
        <v>2050773</v>
      </c>
      <c r="S74" s="182">
        <f t="shared" si="62"/>
        <v>0</v>
      </c>
      <c r="T74" s="182">
        <f t="shared" si="62"/>
        <v>0</v>
      </c>
      <c r="U74" s="182">
        <f t="shared" si="62"/>
        <v>0</v>
      </c>
      <c r="V74" s="182">
        <f t="shared" si="62"/>
        <v>0</v>
      </c>
      <c r="W74" s="182">
        <f t="shared" si="62"/>
        <v>0</v>
      </c>
      <c r="X74" s="198">
        <f t="shared" si="62"/>
        <v>0</v>
      </c>
      <c r="Y74" s="183">
        <f t="shared" si="62"/>
        <v>0</v>
      </c>
      <c r="Z74" s="185">
        <f t="shared" si="62"/>
        <v>0</v>
      </c>
      <c r="AA74" s="198">
        <f t="shared" si="62"/>
        <v>86940543</v>
      </c>
      <c r="AB74" s="183">
        <f t="shared" si="62"/>
        <v>-45006140</v>
      </c>
      <c r="AC74" s="185">
        <f t="shared" si="62"/>
        <v>41934403</v>
      </c>
      <c r="AD74" s="198">
        <f t="shared" si="62"/>
        <v>114605988</v>
      </c>
      <c r="AE74" s="183">
        <f t="shared" si="62"/>
        <v>-22171588</v>
      </c>
      <c r="AF74" s="185">
        <f t="shared" si="62"/>
        <v>92434400</v>
      </c>
      <c r="AG74" s="198">
        <f t="shared" si="62"/>
        <v>116655000</v>
      </c>
      <c r="AH74" s="183">
        <f t="shared" si="62"/>
        <v>73205444</v>
      </c>
      <c r="AI74" s="185">
        <f t="shared" si="62"/>
        <v>189860444</v>
      </c>
      <c r="AJ74" s="198">
        <f t="shared" si="62"/>
        <v>61512692</v>
      </c>
      <c r="AK74" s="183">
        <f t="shared" si="62"/>
        <v>1297722</v>
      </c>
      <c r="AL74" s="185">
        <f t="shared" si="62"/>
        <v>62810414</v>
      </c>
      <c r="AM74" s="198">
        <f t="shared" si="62"/>
        <v>102167997</v>
      </c>
      <c r="AN74" s="183">
        <f t="shared" si="62"/>
        <v>2008000</v>
      </c>
      <c r="AO74" s="185">
        <f t="shared" si="62"/>
        <v>104175997</v>
      </c>
      <c r="AP74" s="199">
        <f t="shared" si="62"/>
        <v>0</v>
      </c>
      <c r="AQ74" s="183">
        <f t="shared" si="62"/>
        <v>0</v>
      </c>
      <c r="AR74" s="200">
        <f t="shared" si="62"/>
        <v>0</v>
      </c>
      <c r="AS74" s="198">
        <f t="shared" si="62"/>
        <v>0</v>
      </c>
      <c r="AT74" s="183">
        <f t="shared" si="62"/>
        <v>0</v>
      </c>
      <c r="AU74" s="201">
        <f t="shared" si="62"/>
        <v>0</v>
      </c>
      <c r="AV74" s="187">
        <f t="shared" si="62"/>
        <v>0</v>
      </c>
      <c r="AW74" s="188">
        <f t="shared" si="62"/>
        <v>0</v>
      </c>
      <c r="AX74" s="189">
        <f t="shared" si="62"/>
        <v>0</v>
      </c>
      <c r="AY74" s="182">
        <f t="shared" si="62"/>
        <v>0</v>
      </c>
      <c r="AZ74" s="183">
        <f t="shared" si="62"/>
        <v>0</v>
      </c>
      <c r="BA74" s="184">
        <f t="shared" si="62"/>
        <v>0</v>
      </c>
      <c r="BB74" s="187">
        <f t="shared" si="62"/>
        <v>0</v>
      </c>
      <c r="BC74" s="188">
        <f t="shared" si="62"/>
        <v>0</v>
      </c>
      <c r="BD74" s="189">
        <f t="shared" si="62"/>
        <v>0</v>
      </c>
      <c r="BE74" s="182">
        <f t="shared" si="62"/>
        <v>0</v>
      </c>
      <c r="BF74" s="183">
        <f t="shared" si="62"/>
        <v>0</v>
      </c>
      <c r="BG74" s="184">
        <f t="shared" si="62"/>
        <v>0</v>
      </c>
      <c r="BH74" s="190">
        <f t="shared" si="62"/>
        <v>481882220</v>
      </c>
      <c r="BI74" s="183">
        <f t="shared" si="62"/>
        <v>9333438</v>
      </c>
      <c r="BJ74" s="185">
        <f t="shared" si="62"/>
        <v>491215658</v>
      </c>
      <c r="BK74" s="198">
        <f t="shared" si="62"/>
        <v>28670391</v>
      </c>
      <c r="BL74" s="183">
        <f t="shared" si="62"/>
        <v>-4206592</v>
      </c>
      <c r="BM74" s="185">
        <f t="shared" si="62"/>
        <v>24463799</v>
      </c>
      <c r="BN74" s="385">
        <f t="shared" si="62"/>
        <v>515679457</v>
      </c>
      <c r="BO74" s="410"/>
    </row>
    <row r="75" spans="1:67" s="339" customFormat="1" ht="32.25" customHeight="1">
      <c r="A75" s="401" t="s">
        <v>32</v>
      </c>
      <c r="B75" s="402"/>
      <c r="C75" s="402"/>
      <c r="D75" s="422" t="s">
        <v>23</v>
      </c>
      <c r="E75" s="423"/>
      <c r="F75" s="172">
        <f>F65+F70</f>
        <v>114666030</v>
      </c>
      <c r="G75" s="173">
        <f t="shared" ref="G75:BN75" si="63">G65+G70</f>
        <v>51532512</v>
      </c>
      <c r="H75" s="174">
        <f t="shared" si="63"/>
        <v>166198542</v>
      </c>
      <c r="I75" s="196">
        <f t="shared" si="63"/>
        <v>0</v>
      </c>
      <c r="J75" s="173">
        <f t="shared" si="63"/>
        <v>0</v>
      </c>
      <c r="K75" s="173">
        <f t="shared" si="63"/>
        <v>0</v>
      </c>
      <c r="L75" s="173">
        <f t="shared" si="63"/>
        <v>0</v>
      </c>
      <c r="M75" s="173">
        <f t="shared" si="63"/>
        <v>0</v>
      </c>
      <c r="N75" s="173">
        <f t="shared" si="63"/>
        <v>0</v>
      </c>
      <c r="O75" s="173">
        <f t="shared" si="63"/>
        <v>0</v>
      </c>
      <c r="P75" s="173">
        <f t="shared" si="63"/>
        <v>0</v>
      </c>
      <c r="Q75" s="173">
        <f t="shared" si="63"/>
        <v>0</v>
      </c>
      <c r="R75" s="173">
        <f t="shared" si="63"/>
        <v>0</v>
      </c>
      <c r="S75" s="173">
        <f t="shared" si="63"/>
        <v>0</v>
      </c>
      <c r="T75" s="173">
        <f t="shared" si="63"/>
        <v>0</v>
      </c>
      <c r="U75" s="173">
        <f t="shared" si="63"/>
        <v>0</v>
      </c>
      <c r="V75" s="173">
        <f t="shared" si="63"/>
        <v>0</v>
      </c>
      <c r="W75" s="197">
        <f t="shared" si="63"/>
        <v>0</v>
      </c>
      <c r="X75" s="172">
        <f t="shared" si="63"/>
        <v>0</v>
      </c>
      <c r="Y75" s="173">
        <f t="shared" si="63"/>
        <v>0</v>
      </c>
      <c r="Z75" s="174">
        <f t="shared" si="63"/>
        <v>0</v>
      </c>
      <c r="AA75" s="172">
        <f t="shared" si="63"/>
        <v>15023459</v>
      </c>
      <c r="AB75" s="173">
        <f t="shared" si="63"/>
        <v>15123070</v>
      </c>
      <c r="AC75" s="174">
        <f t="shared" si="63"/>
        <v>30146529</v>
      </c>
      <c r="AD75" s="196">
        <f t="shared" si="63"/>
        <v>62844976</v>
      </c>
      <c r="AE75" s="173">
        <f t="shared" si="63"/>
        <v>406512</v>
      </c>
      <c r="AF75" s="197">
        <f t="shared" si="63"/>
        <v>63251488</v>
      </c>
      <c r="AG75" s="172">
        <f t="shared" si="63"/>
        <v>15082648</v>
      </c>
      <c r="AH75" s="173">
        <f t="shared" si="63"/>
        <v>1925068</v>
      </c>
      <c r="AI75" s="174">
        <f t="shared" si="63"/>
        <v>17007716</v>
      </c>
      <c r="AJ75" s="196">
        <f t="shared" si="63"/>
        <v>8822261</v>
      </c>
      <c r="AK75" s="173">
        <f t="shared" si="63"/>
        <v>20630071</v>
      </c>
      <c r="AL75" s="197">
        <f t="shared" si="63"/>
        <v>29452332</v>
      </c>
      <c r="AM75" s="172">
        <f t="shared" si="63"/>
        <v>6837638</v>
      </c>
      <c r="AN75" s="173">
        <f t="shared" si="63"/>
        <v>0</v>
      </c>
      <c r="AO75" s="197">
        <f t="shared" si="63"/>
        <v>6837638</v>
      </c>
      <c r="AP75" s="191">
        <f t="shared" si="63"/>
        <v>4414949</v>
      </c>
      <c r="AQ75" s="192">
        <f t="shared" si="63"/>
        <v>0</v>
      </c>
      <c r="AR75" s="193">
        <f t="shared" si="63"/>
        <v>4414949</v>
      </c>
      <c r="AS75" s="196">
        <f t="shared" si="63"/>
        <v>0</v>
      </c>
      <c r="AT75" s="173">
        <f t="shared" si="63"/>
        <v>11667175</v>
      </c>
      <c r="AU75" s="197">
        <f t="shared" si="63"/>
        <v>11667175</v>
      </c>
      <c r="AV75" s="191">
        <f t="shared" si="63"/>
        <v>0</v>
      </c>
      <c r="AW75" s="192">
        <f t="shared" si="63"/>
        <v>0</v>
      </c>
      <c r="AX75" s="193">
        <f t="shared" si="63"/>
        <v>0</v>
      </c>
      <c r="AY75" s="196">
        <f t="shared" si="63"/>
        <v>0</v>
      </c>
      <c r="AZ75" s="173">
        <f t="shared" si="63"/>
        <v>0</v>
      </c>
      <c r="BA75" s="197">
        <f t="shared" si="63"/>
        <v>0</v>
      </c>
      <c r="BB75" s="191">
        <f t="shared" si="63"/>
        <v>0</v>
      </c>
      <c r="BC75" s="192">
        <f t="shared" si="63"/>
        <v>0</v>
      </c>
      <c r="BD75" s="193">
        <f t="shared" si="63"/>
        <v>0</v>
      </c>
      <c r="BE75" s="191">
        <f t="shared" si="63"/>
        <v>0</v>
      </c>
      <c r="BF75" s="192">
        <f t="shared" si="63"/>
        <v>2514678</v>
      </c>
      <c r="BG75" s="193">
        <f t="shared" si="63"/>
        <v>2514678</v>
      </c>
      <c r="BH75" s="196">
        <f t="shared" si="63"/>
        <v>108610982</v>
      </c>
      <c r="BI75" s="173">
        <f t="shared" si="63"/>
        <v>52266574</v>
      </c>
      <c r="BJ75" s="197">
        <f t="shared" si="63"/>
        <v>165292505</v>
      </c>
      <c r="BK75" s="172">
        <f t="shared" si="63"/>
        <v>1640099</v>
      </c>
      <c r="BL75" s="173">
        <f t="shared" si="63"/>
        <v>-734062</v>
      </c>
      <c r="BM75" s="174">
        <f t="shared" si="63"/>
        <v>906037</v>
      </c>
      <c r="BN75" s="382">
        <f t="shared" si="63"/>
        <v>166198542</v>
      </c>
      <c r="BO75" s="410"/>
    </row>
    <row r="76" spans="1:67" s="339" customFormat="1" ht="32.25" customHeight="1">
      <c r="A76" s="401"/>
      <c r="B76" s="402"/>
      <c r="C76" s="402"/>
      <c r="D76" s="412" t="s">
        <v>26</v>
      </c>
      <c r="E76" s="413"/>
      <c r="F76" s="175">
        <f>F66+F71</f>
        <v>378978545</v>
      </c>
      <c r="G76" s="176">
        <f t="shared" ref="G76:BN76" si="64">G66+G71</f>
        <v>29023495</v>
      </c>
      <c r="H76" s="177">
        <f t="shared" si="64"/>
        <v>408002040</v>
      </c>
      <c r="I76" s="178">
        <f t="shared" si="64"/>
        <v>0</v>
      </c>
      <c r="J76" s="179">
        <f t="shared" si="64"/>
        <v>0</v>
      </c>
      <c r="K76" s="179">
        <f t="shared" si="64"/>
        <v>0</v>
      </c>
      <c r="L76" s="179">
        <f t="shared" si="64"/>
        <v>0</v>
      </c>
      <c r="M76" s="179">
        <f t="shared" si="64"/>
        <v>0</v>
      </c>
      <c r="N76" s="179">
        <f t="shared" si="64"/>
        <v>0</v>
      </c>
      <c r="O76" s="179">
        <f t="shared" si="64"/>
        <v>0</v>
      </c>
      <c r="P76" s="179">
        <f t="shared" si="64"/>
        <v>0</v>
      </c>
      <c r="Q76" s="179">
        <f t="shared" si="64"/>
        <v>0</v>
      </c>
      <c r="R76" s="179">
        <f t="shared" si="64"/>
        <v>0</v>
      </c>
      <c r="S76" s="179">
        <f t="shared" si="64"/>
        <v>0</v>
      </c>
      <c r="T76" s="179">
        <f t="shared" si="64"/>
        <v>0</v>
      </c>
      <c r="U76" s="179">
        <f t="shared" si="64"/>
        <v>0</v>
      </c>
      <c r="V76" s="179">
        <f t="shared" si="64"/>
        <v>0</v>
      </c>
      <c r="W76" s="180">
        <f t="shared" si="64"/>
        <v>0</v>
      </c>
      <c r="X76" s="175">
        <f t="shared" si="64"/>
        <v>0</v>
      </c>
      <c r="Y76" s="176">
        <f t="shared" si="64"/>
        <v>0</v>
      </c>
      <c r="Z76" s="177">
        <f t="shared" si="64"/>
        <v>0</v>
      </c>
      <c r="AA76" s="175">
        <f t="shared" si="64"/>
        <v>37339613</v>
      </c>
      <c r="AB76" s="176">
        <f t="shared" si="64"/>
        <v>-18380350</v>
      </c>
      <c r="AC76" s="177">
        <f t="shared" si="64"/>
        <v>18959263</v>
      </c>
      <c r="AD76" s="178">
        <f t="shared" si="64"/>
        <v>68649081</v>
      </c>
      <c r="AE76" s="176">
        <f t="shared" si="64"/>
        <v>-6090095</v>
      </c>
      <c r="AF76" s="180">
        <f t="shared" si="64"/>
        <v>62558986</v>
      </c>
      <c r="AG76" s="175">
        <f t="shared" si="64"/>
        <v>86176429</v>
      </c>
      <c r="AH76" s="176">
        <f t="shared" si="64"/>
        <v>34925806</v>
      </c>
      <c r="AI76" s="177">
        <f t="shared" si="64"/>
        <v>121102235</v>
      </c>
      <c r="AJ76" s="178">
        <f t="shared" si="64"/>
        <v>61894913</v>
      </c>
      <c r="AK76" s="176">
        <f t="shared" si="64"/>
        <v>1850033</v>
      </c>
      <c r="AL76" s="180">
        <f t="shared" si="64"/>
        <v>63744946</v>
      </c>
      <c r="AM76" s="175">
        <f t="shared" si="64"/>
        <v>102972425</v>
      </c>
      <c r="AN76" s="176">
        <f t="shared" si="64"/>
        <v>2517082</v>
      </c>
      <c r="AO76" s="180">
        <f t="shared" si="64"/>
        <v>105489507</v>
      </c>
      <c r="AP76" s="175">
        <f t="shared" si="64"/>
        <v>519406</v>
      </c>
      <c r="AQ76" s="176">
        <f t="shared" si="64"/>
        <v>3482691</v>
      </c>
      <c r="AR76" s="177">
        <f t="shared" si="64"/>
        <v>4002097</v>
      </c>
      <c r="AS76" s="178">
        <f t="shared" si="64"/>
        <v>0</v>
      </c>
      <c r="AT76" s="176">
        <f t="shared" si="64"/>
        <v>3376877</v>
      </c>
      <c r="AU76" s="180">
        <f t="shared" si="64"/>
        <v>3376877</v>
      </c>
      <c r="AV76" s="175">
        <f t="shared" si="64"/>
        <v>0</v>
      </c>
      <c r="AW76" s="176">
        <f t="shared" si="64"/>
        <v>2612396</v>
      </c>
      <c r="AX76" s="177">
        <f t="shared" si="64"/>
        <v>2612396</v>
      </c>
      <c r="AY76" s="178">
        <f t="shared" si="64"/>
        <v>0</v>
      </c>
      <c r="AZ76" s="176">
        <f t="shared" si="64"/>
        <v>2647876</v>
      </c>
      <c r="BA76" s="180">
        <f t="shared" si="64"/>
        <v>2647876</v>
      </c>
      <c r="BB76" s="175">
        <f t="shared" si="64"/>
        <v>0</v>
      </c>
      <c r="BC76" s="176">
        <f t="shared" si="64"/>
        <v>3626282</v>
      </c>
      <c r="BD76" s="177">
        <f t="shared" si="64"/>
        <v>3626282</v>
      </c>
      <c r="BE76" s="175">
        <f t="shared" si="64"/>
        <v>0</v>
      </c>
      <c r="BF76" s="181">
        <f t="shared" si="64"/>
        <v>0</v>
      </c>
      <c r="BG76" s="177">
        <f t="shared" si="64"/>
        <v>0</v>
      </c>
      <c r="BH76" s="178">
        <f t="shared" si="64"/>
        <v>357032461</v>
      </c>
      <c r="BI76" s="176">
        <f t="shared" si="64"/>
        <v>30568598</v>
      </c>
      <c r="BJ76" s="180">
        <f t="shared" si="64"/>
        <v>388120465</v>
      </c>
      <c r="BK76" s="175">
        <f t="shared" si="64"/>
        <v>21426678</v>
      </c>
      <c r="BL76" s="176">
        <f t="shared" si="64"/>
        <v>-1545103</v>
      </c>
      <c r="BM76" s="177">
        <f t="shared" si="64"/>
        <v>19881575</v>
      </c>
      <c r="BN76" s="383">
        <f t="shared" si="64"/>
        <v>408002040</v>
      </c>
      <c r="BO76" s="410"/>
    </row>
    <row r="77" spans="1:67" s="339" customFormat="1" ht="32.25" customHeight="1">
      <c r="A77" s="401"/>
      <c r="B77" s="402"/>
      <c r="C77" s="402"/>
      <c r="D77" s="414" t="s">
        <v>27</v>
      </c>
      <c r="E77" s="415"/>
      <c r="F77" s="175">
        <f>F67+F72</f>
        <v>322249945</v>
      </c>
      <c r="G77" s="179">
        <f t="shared" ref="G77:BN77" si="65">G67+G72</f>
        <v>26096738</v>
      </c>
      <c r="H77" s="177">
        <f t="shared" si="65"/>
        <v>348346683</v>
      </c>
      <c r="I77" s="178">
        <f t="shared" si="65"/>
        <v>0</v>
      </c>
      <c r="J77" s="179">
        <f t="shared" si="65"/>
        <v>0</v>
      </c>
      <c r="K77" s="179">
        <f t="shared" si="65"/>
        <v>0</v>
      </c>
      <c r="L77" s="179">
        <f t="shared" si="65"/>
        <v>0</v>
      </c>
      <c r="M77" s="179">
        <f t="shared" si="65"/>
        <v>0</v>
      </c>
      <c r="N77" s="179">
        <f t="shared" si="65"/>
        <v>0</v>
      </c>
      <c r="O77" s="179">
        <f t="shared" si="65"/>
        <v>0</v>
      </c>
      <c r="P77" s="179">
        <f t="shared" si="65"/>
        <v>0</v>
      </c>
      <c r="Q77" s="179">
        <f t="shared" si="65"/>
        <v>0</v>
      </c>
      <c r="R77" s="179">
        <f t="shared" si="65"/>
        <v>0</v>
      </c>
      <c r="S77" s="179">
        <f t="shared" si="65"/>
        <v>0</v>
      </c>
      <c r="T77" s="179">
        <f t="shared" si="65"/>
        <v>0</v>
      </c>
      <c r="U77" s="179">
        <f t="shared" si="65"/>
        <v>0</v>
      </c>
      <c r="V77" s="179">
        <f t="shared" si="65"/>
        <v>0</v>
      </c>
      <c r="W77" s="180">
        <f t="shared" si="65"/>
        <v>0</v>
      </c>
      <c r="X77" s="175">
        <f t="shared" si="65"/>
        <v>0</v>
      </c>
      <c r="Y77" s="179">
        <f t="shared" si="65"/>
        <v>0</v>
      </c>
      <c r="Z77" s="177">
        <f t="shared" si="65"/>
        <v>0</v>
      </c>
      <c r="AA77" s="175">
        <f t="shared" si="65"/>
        <v>76562879</v>
      </c>
      <c r="AB77" s="179">
        <f t="shared" si="65"/>
        <v>-29861629</v>
      </c>
      <c r="AC77" s="177">
        <f t="shared" si="65"/>
        <v>46701250</v>
      </c>
      <c r="AD77" s="178">
        <f t="shared" si="65"/>
        <v>100792838</v>
      </c>
      <c r="AE77" s="179">
        <f t="shared" si="65"/>
        <v>-6176222</v>
      </c>
      <c r="AF77" s="180">
        <f t="shared" si="65"/>
        <v>94616616</v>
      </c>
      <c r="AG77" s="175">
        <f t="shared" si="65"/>
        <v>77399054</v>
      </c>
      <c r="AH77" s="179">
        <f t="shared" si="65"/>
        <v>40922152</v>
      </c>
      <c r="AI77" s="177">
        <f t="shared" si="65"/>
        <v>118321206</v>
      </c>
      <c r="AJ77" s="178">
        <f t="shared" si="65"/>
        <v>56380251</v>
      </c>
      <c r="AK77" s="179">
        <f t="shared" si="65"/>
        <v>-17095854</v>
      </c>
      <c r="AL77" s="180">
        <f t="shared" si="65"/>
        <v>39284397</v>
      </c>
      <c r="AM77" s="175">
        <f t="shared" si="65"/>
        <v>402214</v>
      </c>
      <c r="AN77" s="179">
        <f t="shared" si="65"/>
        <v>37435110</v>
      </c>
      <c r="AO77" s="180">
        <f t="shared" si="65"/>
        <v>37837324</v>
      </c>
      <c r="AP77" s="175">
        <f t="shared" si="65"/>
        <v>259703</v>
      </c>
      <c r="AQ77" s="179">
        <f t="shared" si="65"/>
        <v>3714711</v>
      </c>
      <c r="AR77" s="177">
        <f t="shared" si="65"/>
        <v>3974414</v>
      </c>
      <c r="AS77" s="178">
        <f t="shared" si="65"/>
        <v>0</v>
      </c>
      <c r="AT77" s="179">
        <f t="shared" si="65"/>
        <v>2770177</v>
      </c>
      <c r="AU77" s="180">
        <f t="shared" si="65"/>
        <v>2770177</v>
      </c>
      <c r="AV77" s="175">
        <f t="shared" si="65"/>
        <v>0</v>
      </c>
      <c r="AW77" s="179">
        <f t="shared" si="65"/>
        <v>121488</v>
      </c>
      <c r="AX77" s="177">
        <f t="shared" si="65"/>
        <v>121488</v>
      </c>
      <c r="AY77" s="178">
        <f t="shared" si="65"/>
        <v>0</v>
      </c>
      <c r="AZ77" s="179">
        <f t="shared" si="65"/>
        <v>48217</v>
      </c>
      <c r="BA77" s="180">
        <f t="shared" si="65"/>
        <v>48217</v>
      </c>
      <c r="BB77" s="175">
        <f t="shared" si="65"/>
        <v>0</v>
      </c>
      <c r="BC77" s="179">
        <f t="shared" si="65"/>
        <v>35793</v>
      </c>
      <c r="BD77" s="177">
        <f t="shared" si="65"/>
        <v>35793</v>
      </c>
      <c r="BE77" s="175">
        <f t="shared" si="65"/>
        <v>0</v>
      </c>
      <c r="BF77" s="179">
        <f t="shared" si="65"/>
        <v>952</v>
      </c>
      <c r="BG77" s="177">
        <f t="shared" si="65"/>
        <v>952</v>
      </c>
      <c r="BH77" s="178">
        <f t="shared" si="65"/>
        <v>311537236</v>
      </c>
      <c r="BI77" s="179">
        <f t="shared" si="65"/>
        <v>31914895</v>
      </c>
      <c r="BJ77" s="180">
        <f t="shared" si="65"/>
        <v>343711834</v>
      </c>
      <c r="BK77" s="175">
        <f t="shared" si="65"/>
        <v>10453006</v>
      </c>
      <c r="BL77" s="179">
        <f t="shared" si="65"/>
        <v>-5818157</v>
      </c>
      <c r="BM77" s="177">
        <f t="shared" si="65"/>
        <v>4634849</v>
      </c>
      <c r="BN77" s="383">
        <f t="shared" si="65"/>
        <v>348346683</v>
      </c>
      <c r="BO77" s="410"/>
    </row>
    <row r="78" spans="1:67" s="339" customFormat="1" ht="32.25" hidden="1" customHeight="1" thickBot="1">
      <c r="A78" s="401"/>
      <c r="B78" s="402"/>
      <c r="C78" s="402"/>
      <c r="D78" s="414" t="s">
        <v>28</v>
      </c>
      <c r="E78" s="415"/>
      <c r="F78" s="175">
        <f>F68+F73</f>
        <v>0</v>
      </c>
      <c r="G78" s="179">
        <f t="shared" ref="G78:BN78" si="66">G68+G73</f>
        <v>0</v>
      </c>
      <c r="H78" s="177">
        <f t="shared" si="66"/>
        <v>0</v>
      </c>
      <c r="I78" s="178">
        <f t="shared" si="66"/>
        <v>0</v>
      </c>
      <c r="J78" s="179">
        <f t="shared" si="66"/>
        <v>0</v>
      </c>
      <c r="K78" s="179">
        <f t="shared" si="66"/>
        <v>0</v>
      </c>
      <c r="L78" s="179">
        <f t="shared" si="66"/>
        <v>0</v>
      </c>
      <c r="M78" s="179">
        <f t="shared" si="66"/>
        <v>0</v>
      </c>
      <c r="N78" s="179">
        <f t="shared" si="66"/>
        <v>0</v>
      </c>
      <c r="O78" s="179">
        <f t="shared" si="66"/>
        <v>0</v>
      </c>
      <c r="P78" s="179">
        <f t="shared" si="66"/>
        <v>0</v>
      </c>
      <c r="Q78" s="179">
        <f t="shared" si="66"/>
        <v>0</v>
      </c>
      <c r="R78" s="179">
        <f t="shared" si="66"/>
        <v>0</v>
      </c>
      <c r="S78" s="179">
        <f t="shared" si="66"/>
        <v>0</v>
      </c>
      <c r="T78" s="179">
        <f t="shared" si="66"/>
        <v>0</v>
      </c>
      <c r="U78" s="179">
        <f t="shared" si="66"/>
        <v>0</v>
      </c>
      <c r="V78" s="179">
        <f t="shared" si="66"/>
        <v>0</v>
      </c>
      <c r="W78" s="180">
        <f t="shared" si="66"/>
        <v>0</v>
      </c>
      <c r="X78" s="175">
        <f t="shared" si="66"/>
        <v>0</v>
      </c>
      <c r="Y78" s="179">
        <f t="shared" si="66"/>
        <v>0</v>
      </c>
      <c r="Z78" s="177">
        <f t="shared" si="66"/>
        <v>0</v>
      </c>
      <c r="AA78" s="175">
        <f t="shared" si="66"/>
        <v>0</v>
      </c>
      <c r="AB78" s="179">
        <f t="shared" si="66"/>
        <v>0</v>
      </c>
      <c r="AC78" s="177">
        <f t="shared" si="66"/>
        <v>0</v>
      </c>
      <c r="AD78" s="178">
        <f t="shared" si="66"/>
        <v>0</v>
      </c>
      <c r="AE78" s="179">
        <f t="shared" si="66"/>
        <v>0</v>
      </c>
      <c r="AF78" s="180">
        <f t="shared" si="66"/>
        <v>0</v>
      </c>
      <c r="AG78" s="175">
        <f t="shared" si="66"/>
        <v>0</v>
      </c>
      <c r="AH78" s="179">
        <f t="shared" si="66"/>
        <v>0</v>
      </c>
      <c r="AI78" s="177">
        <f t="shared" si="66"/>
        <v>0</v>
      </c>
      <c r="AJ78" s="178">
        <f t="shared" si="66"/>
        <v>0</v>
      </c>
      <c r="AK78" s="179">
        <f t="shared" si="66"/>
        <v>0</v>
      </c>
      <c r="AL78" s="180">
        <f t="shared" si="66"/>
        <v>0</v>
      </c>
      <c r="AM78" s="175">
        <f t="shared" si="66"/>
        <v>0</v>
      </c>
      <c r="AN78" s="179">
        <f t="shared" si="66"/>
        <v>0</v>
      </c>
      <c r="AO78" s="180">
        <f t="shared" si="66"/>
        <v>0</v>
      </c>
      <c r="AP78" s="175">
        <f t="shared" si="66"/>
        <v>0</v>
      </c>
      <c r="AQ78" s="179">
        <f t="shared" si="66"/>
        <v>0</v>
      </c>
      <c r="AR78" s="177">
        <f t="shared" si="66"/>
        <v>0</v>
      </c>
      <c r="AS78" s="178">
        <f t="shared" si="66"/>
        <v>0</v>
      </c>
      <c r="AT78" s="179">
        <f t="shared" si="66"/>
        <v>0</v>
      </c>
      <c r="AU78" s="180">
        <f t="shared" si="66"/>
        <v>0</v>
      </c>
      <c r="AV78" s="175">
        <f t="shared" si="66"/>
        <v>0</v>
      </c>
      <c r="AW78" s="179">
        <f t="shared" si="66"/>
        <v>0</v>
      </c>
      <c r="AX78" s="177">
        <f t="shared" si="66"/>
        <v>0</v>
      </c>
      <c r="AY78" s="178">
        <f t="shared" si="66"/>
        <v>0</v>
      </c>
      <c r="AZ78" s="179">
        <f t="shared" si="66"/>
        <v>0</v>
      </c>
      <c r="BA78" s="180">
        <f t="shared" si="66"/>
        <v>0</v>
      </c>
      <c r="BB78" s="175">
        <f t="shared" si="66"/>
        <v>0</v>
      </c>
      <c r="BC78" s="179">
        <f t="shared" si="66"/>
        <v>0</v>
      </c>
      <c r="BD78" s="177">
        <f t="shared" si="66"/>
        <v>0</v>
      </c>
      <c r="BE78" s="340">
        <f t="shared" si="66"/>
        <v>0</v>
      </c>
      <c r="BF78" s="341">
        <f t="shared" si="66"/>
        <v>0</v>
      </c>
      <c r="BG78" s="342">
        <f t="shared" si="66"/>
        <v>0</v>
      </c>
      <c r="BH78" s="178">
        <f t="shared" si="66"/>
        <v>0</v>
      </c>
      <c r="BI78" s="179">
        <f t="shared" si="66"/>
        <v>0</v>
      </c>
      <c r="BJ78" s="180">
        <f t="shared" si="66"/>
        <v>0</v>
      </c>
      <c r="BK78" s="175">
        <f t="shared" si="66"/>
        <v>0</v>
      </c>
      <c r="BL78" s="179">
        <f t="shared" si="66"/>
        <v>0</v>
      </c>
      <c r="BM78" s="177">
        <f t="shared" si="66"/>
        <v>0</v>
      </c>
      <c r="BN78" s="383">
        <f t="shared" si="66"/>
        <v>0</v>
      </c>
      <c r="BO78" s="410"/>
    </row>
    <row r="79" spans="1:67" s="339" customFormat="1" ht="41.25" customHeight="1" thickBot="1">
      <c r="A79" s="404"/>
      <c r="B79" s="405"/>
      <c r="C79" s="405"/>
      <c r="D79" s="416" t="s">
        <v>31</v>
      </c>
      <c r="E79" s="417"/>
      <c r="F79" s="182">
        <f>F20+F48+F30+F36+F39+F50+F52+F54+F33+F24+F27+F60+F62+F64+F45+F57</f>
        <v>815894520</v>
      </c>
      <c r="G79" s="183">
        <f t="shared" ref="G79:BN79" si="67">G20+G48+G30+G36+G39+G50+G52+G54+G33+G24+G27+G60+G62+G64+G45+G57</f>
        <v>106652745</v>
      </c>
      <c r="H79" s="184">
        <f t="shared" si="67"/>
        <v>922547265</v>
      </c>
      <c r="I79" s="185">
        <f t="shared" si="67"/>
        <v>0</v>
      </c>
      <c r="J79" s="183">
        <f t="shared" si="67"/>
        <v>0</v>
      </c>
      <c r="K79" s="183">
        <f t="shared" si="67"/>
        <v>0</v>
      </c>
      <c r="L79" s="183">
        <f t="shared" si="67"/>
        <v>0</v>
      </c>
      <c r="M79" s="183">
        <f t="shared" si="67"/>
        <v>0</v>
      </c>
      <c r="N79" s="183">
        <f t="shared" si="67"/>
        <v>0</v>
      </c>
      <c r="O79" s="183">
        <f t="shared" si="67"/>
        <v>0</v>
      </c>
      <c r="P79" s="183">
        <f t="shared" si="67"/>
        <v>0</v>
      </c>
      <c r="Q79" s="183">
        <f t="shared" si="67"/>
        <v>0</v>
      </c>
      <c r="R79" s="183">
        <f t="shared" si="67"/>
        <v>2050773</v>
      </c>
      <c r="S79" s="183">
        <f t="shared" si="67"/>
        <v>0</v>
      </c>
      <c r="T79" s="183">
        <f t="shared" si="67"/>
        <v>0</v>
      </c>
      <c r="U79" s="183">
        <f t="shared" si="67"/>
        <v>0</v>
      </c>
      <c r="V79" s="183">
        <f t="shared" si="67"/>
        <v>0</v>
      </c>
      <c r="W79" s="186">
        <f t="shared" si="67"/>
        <v>0</v>
      </c>
      <c r="X79" s="182">
        <f t="shared" si="67"/>
        <v>0</v>
      </c>
      <c r="Y79" s="183">
        <f t="shared" si="67"/>
        <v>0</v>
      </c>
      <c r="Z79" s="184">
        <f t="shared" si="67"/>
        <v>0</v>
      </c>
      <c r="AA79" s="182">
        <f t="shared" si="67"/>
        <v>128925951</v>
      </c>
      <c r="AB79" s="183">
        <f t="shared" si="67"/>
        <v>-33118909</v>
      </c>
      <c r="AC79" s="184">
        <f t="shared" si="67"/>
        <v>95807042</v>
      </c>
      <c r="AD79" s="185">
        <f t="shared" si="67"/>
        <v>232286895</v>
      </c>
      <c r="AE79" s="183">
        <f t="shared" si="67"/>
        <v>-11859805</v>
      </c>
      <c r="AF79" s="186">
        <f t="shared" si="67"/>
        <v>220427090</v>
      </c>
      <c r="AG79" s="182">
        <f t="shared" si="67"/>
        <v>178658131</v>
      </c>
      <c r="AH79" s="183">
        <f t="shared" si="67"/>
        <v>77773026</v>
      </c>
      <c r="AI79" s="184">
        <f t="shared" si="67"/>
        <v>256431157</v>
      </c>
      <c r="AJ79" s="185">
        <f t="shared" si="67"/>
        <v>127097425</v>
      </c>
      <c r="AK79" s="183">
        <f t="shared" si="67"/>
        <v>5384250</v>
      </c>
      <c r="AL79" s="186">
        <f t="shared" si="67"/>
        <v>132481675</v>
      </c>
      <c r="AM79" s="182">
        <f t="shared" si="67"/>
        <v>110212277</v>
      </c>
      <c r="AN79" s="183">
        <f t="shared" si="67"/>
        <v>39952192</v>
      </c>
      <c r="AO79" s="186">
        <f t="shared" si="67"/>
        <v>150164469</v>
      </c>
      <c r="AP79" s="182">
        <f t="shared" si="67"/>
        <v>5194058</v>
      </c>
      <c r="AQ79" s="183">
        <f t="shared" si="67"/>
        <v>7197402</v>
      </c>
      <c r="AR79" s="184">
        <f t="shared" si="67"/>
        <v>12391460</v>
      </c>
      <c r="AS79" s="185">
        <f t="shared" si="67"/>
        <v>0</v>
      </c>
      <c r="AT79" s="183">
        <f t="shared" si="67"/>
        <v>17814229</v>
      </c>
      <c r="AU79" s="186">
        <f t="shared" si="67"/>
        <v>17814229</v>
      </c>
      <c r="AV79" s="182">
        <f t="shared" si="67"/>
        <v>0</v>
      </c>
      <c r="AW79" s="183">
        <f t="shared" si="67"/>
        <v>2733884</v>
      </c>
      <c r="AX79" s="184">
        <f t="shared" si="67"/>
        <v>2733884</v>
      </c>
      <c r="AY79" s="185">
        <f t="shared" si="67"/>
        <v>0</v>
      </c>
      <c r="AZ79" s="183">
        <f t="shared" si="67"/>
        <v>2696093</v>
      </c>
      <c r="BA79" s="186">
        <f t="shared" si="67"/>
        <v>2696093</v>
      </c>
      <c r="BB79" s="182">
        <f t="shared" si="67"/>
        <v>0</v>
      </c>
      <c r="BC79" s="183">
        <f t="shared" si="67"/>
        <v>3662075</v>
      </c>
      <c r="BD79" s="184">
        <f t="shared" si="67"/>
        <v>3662075</v>
      </c>
      <c r="BE79" s="202">
        <f t="shared" si="67"/>
        <v>0</v>
      </c>
      <c r="BF79" s="203">
        <f t="shared" si="67"/>
        <v>2515630</v>
      </c>
      <c r="BG79" s="203">
        <f t="shared" si="67"/>
        <v>2515630</v>
      </c>
      <c r="BH79" s="183">
        <f t="shared" si="67"/>
        <v>777180679</v>
      </c>
      <c r="BI79" s="183">
        <f t="shared" si="67"/>
        <v>114750067</v>
      </c>
      <c r="BJ79" s="186">
        <f t="shared" si="67"/>
        <v>897124804</v>
      </c>
      <c r="BK79" s="182">
        <f t="shared" si="67"/>
        <v>33519783</v>
      </c>
      <c r="BL79" s="183">
        <f t="shared" si="67"/>
        <v>-8097322</v>
      </c>
      <c r="BM79" s="184">
        <f t="shared" si="67"/>
        <v>25422461</v>
      </c>
      <c r="BN79" s="201">
        <f t="shared" si="67"/>
        <v>922547265</v>
      </c>
      <c r="BO79" s="411"/>
    </row>
    <row r="80" spans="1:67" ht="60" customHeight="1" thickBot="1">
      <c r="A80" s="394" t="s">
        <v>103</v>
      </c>
      <c r="B80" s="395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Q80" s="395"/>
      <c r="R80" s="395"/>
      <c r="S80" s="395"/>
      <c r="T80" s="395"/>
      <c r="U80" s="395"/>
      <c r="V80" s="395"/>
      <c r="W80" s="395"/>
      <c r="X80" s="395"/>
      <c r="Y80" s="395"/>
      <c r="Z80" s="395"/>
      <c r="AA80" s="395"/>
      <c r="AB80" s="395"/>
      <c r="AC80" s="395"/>
      <c r="AD80" s="395"/>
      <c r="AE80" s="395"/>
      <c r="AF80" s="395"/>
      <c r="AG80" s="343"/>
      <c r="AH80" s="343"/>
      <c r="AI80" s="343"/>
      <c r="AJ80" s="344"/>
      <c r="AK80" s="344"/>
      <c r="AL80" s="344"/>
      <c r="AM80" s="344"/>
      <c r="AN80" s="344"/>
      <c r="AO80" s="344"/>
      <c r="AP80" s="344"/>
      <c r="AQ80" s="344"/>
      <c r="AR80" s="344"/>
      <c r="AS80" s="344"/>
      <c r="AT80" s="344"/>
      <c r="AU80" s="344"/>
      <c r="AV80" s="344"/>
      <c r="AW80" s="344"/>
      <c r="AX80" s="344"/>
      <c r="AY80" s="344"/>
      <c r="AZ80" s="344"/>
      <c r="BA80" s="344"/>
      <c r="BB80" s="344"/>
      <c r="BC80" s="344"/>
      <c r="BD80" s="344"/>
      <c r="BE80" s="344"/>
      <c r="BF80" s="344"/>
      <c r="BG80" s="344"/>
      <c r="BH80" s="344"/>
      <c r="BI80" s="344"/>
      <c r="BJ80" s="344"/>
      <c r="BK80" s="344"/>
      <c r="BL80" s="344"/>
      <c r="BM80" s="344"/>
      <c r="BN80" s="344"/>
      <c r="BO80" s="345"/>
    </row>
    <row r="81" spans="1:67" ht="36" hidden="1" customHeight="1">
      <c r="A81" s="2"/>
      <c r="B81" s="346"/>
      <c r="C81" s="347"/>
      <c r="D81" s="348"/>
      <c r="E81" s="349"/>
      <c r="F81" s="350" t="e">
        <f>#REF!+#REF!+#REF!+#REF!+#REF!+#REF!+#REF!+#REF!+#REF!+#REF!+#REF!+#REF!+#REF!+#REF!+#REF!+#REF!+#REF!+#REF!+#REF!+#REF!+#REF!+#REF!+#REF!+#REF!+#REF!+#REF!+#REF!</f>
        <v>#REF!</v>
      </c>
      <c r="G81" s="396" t="s">
        <v>33</v>
      </c>
      <c r="H81" s="396"/>
      <c r="I81" s="396"/>
      <c r="J81" s="396"/>
      <c r="K81" s="396"/>
      <c r="L81" s="396"/>
      <c r="M81" s="396"/>
      <c r="N81" s="396"/>
      <c r="O81" s="396"/>
      <c r="P81" s="396"/>
      <c r="Q81" s="396"/>
      <c r="R81" s="396"/>
      <c r="S81" s="396"/>
      <c r="T81" s="396"/>
      <c r="U81" s="396"/>
      <c r="V81" s="396"/>
      <c r="W81" s="396"/>
      <c r="X81" s="396"/>
      <c r="Y81" s="351"/>
      <c r="Z81" s="351"/>
      <c r="AA81" s="351"/>
      <c r="AB81" s="351" t="e">
        <f>#REF!+#REF!</f>
        <v>#REF!</v>
      </c>
      <c r="AC81" s="352"/>
      <c r="AD81" s="352"/>
      <c r="AE81" s="352"/>
      <c r="AF81" s="352"/>
      <c r="AG81" s="352"/>
      <c r="AH81" s="352"/>
      <c r="AI81" s="352"/>
      <c r="AJ81" s="353"/>
      <c r="AK81" s="353"/>
      <c r="AL81" s="353"/>
      <c r="AM81" s="353"/>
      <c r="AN81" s="353"/>
      <c r="AO81" s="353"/>
      <c r="AP81" s="353"/>
      <c r="AQ81" s="353"/>
      <c r="AR81" s="354"/>
      <c r="AS81" s="354"/>
      <c r="AT81" s="354"/>
      <c r="AU81" s="354"/>
      <c r="AV81" s="354"/>
      <c r="AW81" s="354"/>
      <c r="AX81" s="354"/>
      <c r="AY81" s="354"/>
      <c r="AZ81" s="354"/>
      <c r="BA81" s="354"/>
      <c r="BB81" s="354"/>
      <c r="BC81" s="354"/>
      <c r="BD81" s="354"/>
      <c r="BE81" s="354"/>
      <c r="BF81" s="354"/>
      <c r="BG81" s="354"/>
      <c r="BH81" s="354"/>
      <c r="BI81" s="354"/>
      <c r="BJ81" s="354"/>
      <c r="BK81" s="354"/>
      <c r="BL81" s="354"/>
      <c r="BM81" s="354"/>
      <c r="BN81" s="354"/>
    </row>
    <row r="82" spans="1:67" ht="34.5" hidden="1" customHeight="1">
      <c r="A82" s="2"/>
      <c r="B82" s="346"/>
      <c r="C82" s="347"/>
      <c r="D82" s="348"/>
      <c r="E82" s="349"/>
      <c r="F82" s="350"/>
      <c r="G82" s="397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9"/>
      <c r="Y82" s="355"/>
      <c r="Z82" s="355"/>
      <c r="AA82" s="355"/>
      <c r="AB82" s="355"/>
      <c r="AC82" s="356"/>
      <c r="AD82" s="356"/>
      <c r="AE82" s="356"/>
      <c r="AF82" s="356"/>
      <c r="AG82" s="356"/>
      <c r="AH82" s="356"/>
      <c r="AI82" s="356"/>
      <c r="AJ82" s="357"/>
      <c r="AK82" s="357"/>
      <c r="AL82" s="357"/>
      <c r="AM82" s="357"/>
      <c r="AN82" s="357"/>
      <c r="AO82" s="357"/>
      <c r="AP82" s="357"/>
      <c r="AQ82" s="357"/>
      <c r="AR82" s="354"/>
      <c r="AS82" s="354"/>
      <c r="AT82" s="354"/>
      <c r="AU82" s="354"/>
      <c r="AV82" s="354"/>
      <c r="AW82" s="354"/>
      <c r="AX82" s="354"/>
      <c r="AY82" s="354"/>
      <c r="AZ82" s="354"/>
      <c r="BA82" s="354"/>
      <c r="BB82" s="354"/>
      <c r="BC82" s="354"/>
      <c r="BD82" s="354"/>
      <c r="BE82" s="354"/>
      <c r="BF82" s="354"/>
      <c r="BG82" s="354"/>
      <c r="BH82" s="354"/>
      <c r="BI82" s="354"/>
      <c r="BJ82" s="354"/>
      <c r="BK82" s="354"/>
      <c r="BL82" s="354"/>
      <c r="BM82" s="354"/>
      <c r="BN82" s="354"/>
    </row>
    <row r="83" spans="1:67" ht="37.5" hidden="1" customHeight="1">
      <c r="A83" s="2"/>
      <c r="B83" s="346"/>
      <c r="C83" s="347"/>
      <c r="D83" s="348"/>
      <c r="E83" s="348"/>
      <c r="F83" s="350"/>
      <c r="G83" s="357"/>
      <c r="H83" s="357"/>
      <c r="I83" s="357"/>
      <c r="J83" s="357"/>
      <c r="K83" s="357"/>
      <c r="L83" s="357"/>
      <c r="M83" s="357"/>
      <c r="N83" s="357"/>
      <c r="O83" s="357"/>
      <c r="P83" s="357"/>
      <c r="Q83" s="357"/>
      <c r="R83" s="357"/>
      <c r="S83" s="357"/>
      <c r="T83" s="357"/>
      <c r="U83" s="357"/>
      <c r="V83" s="357"/>
      <c r="W83" s="357"/>
      <c r="X83" s="357"/>
      <c r="Y83" s="355"/>
      <c r="Z83" s="358"/>
      <c r="AA83" s="358"/>
      <c r="AB83" s="355"/>
      <c r="AC83" s="356"/>
      <c r="AD83" s="356"/>
      <c r="AE83" s="356"/>
      <c r="AF83" s="356"/>
      <c r="AG83" s="356"/>
      <c r="AH83" s="356"/>
      <c r="AI83" s="356"/>
      <c r="AJ83" s="357"/>
      <c r="AK83" s="357"/>
      <c r="AL83" s="357"/>
      <c r="AM83" s="357"/>
      <c r="AN83" s="357"/>
      <c r="AO83" s="357"/>
      <c r="AP83" s="357"/>
      <c r="AQ83" s="357"/>
      <c r="AR83" s="354"/>
      <c r="AS83" s="354"/>
      <c r="AT83" s="354"/>
      <c r="AU83" s="354"/>
      <c r="AV83" s="354"/>
      <c r="AW83" s="354"/>
      <c r="AX83" s="354"/>
      <c r="AY83" s="354"/>
      <c r="AZ83" s="354"/>
      <c r="BA83" s="354"/>
      <c r="BB83" s="354"/>
      <c r="BC83" s="354"/>
      <c r="BD83" s="354"/>
      <c r="BE83" s="354"/>
      <c r="BF83" s="354"/>
      <c r="BG83" s="354"/>
      <c r="BH83" s="354"/>
      <c r="BI83" s="354"/>
      <c r="BJ83" s="354"/>
      <c r="BK83" s="354"/>
      <c r="BL83" s="354"/>
      <c r="BM83" s="354"/>
      <c r="BN83" s="354"/>
    </row>
    <row r="84" spans="1:67" ht="42" hidden="1" customHeight="1">
      <c r="A84" s="2"/>
      <c r="B84" s="346"/>
      <c r="C84" s="347"/>
      <c r="D84" s="348"/>
      <c r="E84" s="350"/>
      <c r="F84" s="359"/>
      <c r="G84" s="360"/>
      <c r="H84" s="357"/>
      <c r="I84" s="357"/>
      <c r="J84" s="357"/>
      <c r="K84" s="357"/>
      <c r="L84" s="357"/>
      <c r="M84" s="357"/>
      <c r="N84" s="357"/>
      <c r="O84" s="357"/>
      <c r="P84" s="357"/>
      <c r="Q84" s="357"/>
      <c r="R84" s="357"/>
      <c r="S84" s="357"/>
      <c r="T84" s="357"/>
      <c r="U84" s="357"/>
      <c r="V84" s="357"/>
      <c r="W84" s="357"/>
      <c r="X84" s="357"/>
      <c r="Y84" s="357"/>
      <c r="Z84" s="357"/>
      <c r="AA84" s="357"/>
      <c r="AB84" s="357"/>
      <c r="AC84" s="356"/>
      <c r="AD84" s="356"/>
      <c r="AE84" s="356"/>
      <c r="AF84" s="356"/>
      <c r="AG84" s="356"/>
      <c r="AH84" s="356"/>
      <c r="AI84" s="356"/>
      <c r="AJ84" s="357"/>
      <c r="AK84" s="357"/>
      <c r="AL84" s="357"/>
      <c r="AM84" s="357"/>
      <c r="AN84" s="357"/>
      <c r="AO84" s="357"/>
      <c r="AP84" s="357"/>
      <c r="AQ84" s="357"/>
      <c r="AR84" s="354"/>
      <c r="AS84" s="354"/>
      <c r="AT84" s="354"/>
      <c r="AU84" s="354"/>
      <c r="AV84" s="354"/>
      <c r="AW84" s="354"/>
      <c r="AX84" s="354"/>
      <c r="AY84" s="354"/>
      <c r="AZ84" s="354"/>
      <c r="BA84" s="354"/>
      <c r="BB84" s="354"/>
      <c r="BC84" s="354"/>
      <c r="BD84" s="354"/>
      <c r="BE84" s="354"/>
      <c r="BF84" s="354"/>
      <c r="BG84" s="354"/>
      <c r="BH84" s="354"/>
      <c r="BI84" s="354"/>
      <c r="BJ84" s="354"/>
      <c r="BK84" s="354"/>
      <c r="BL84" s="354"/>
      <c r="BM84" s="354"/>
      <c r="BN84" s="354"/>
    </row>
    <row r="85" spans="1:67" s="363" customFormat="1" ht="42" hidden="1" customHeight="1">
      <c r="A85" s="2"/>
      <c r="B85" s="346"/>
      <c r="C85" s="347"/>
      <c r="D85" s="361"/>
      <c r="E85" s="361"/>
      <c r="F85" s="362"/>
      <c r="G85" s="400" t="s">
        <v>34</v>
      </c>
      <c r="H85" s="400"/>
      <c r="I85" s="400"/>
      <c r="J85" s="400"/>
      <c r="K85" s="400"/>
      <c r="L85" s="400"/>
      <c r="M85" s="400"/>
      <c r="N85" s="400"/>
      <c r="O85" s="400"/>
      <c r="P85" s="400"/>
      <c r="Q85" s="400"/>
      <c r="R85" s="400"/>
      <c r="S85" s="400"/>
      <c r="T85" s="400"/>
      <c r="U85" s="400"/>
      <c r="V85" s="400"/>
      <c r="W85" s="400"/>
      <c r="X85" s="400"/>
      <c r="Y85" s="355">
        <f>Y76</f>
        <v>0</v>
      </c>
      <c r="Z85" s="358"/>
      <c r="AA85" s="358"/>
      <c r="AB85" s="355" t="e">
        <f>AB76-AB81</f>
        <v>#REF!</v>
      </c>
      <c r="AC85" s="355"/>
      <c r="AD85" s="355"/>
      <c r="AE85" s="355">
        <f>AE76</f>
        <v>-6090095</v>
      </c>
      <c r="AF85" s="355"/>
      <c r="AG85" s="355">
        <f t="shared" ref="AG85:AQ85" si="68">AG76</f>
        <v>86176429</v>
      </c>
      <c r="AH85" s="355">
        <f t="shared" si="68"/>
        <v>34925806</v>
      </c>
      <c r="AI85" s="355"/>
      <c r="AJ85" s="355">
        <f t="shared" si="68"/>
        <v>61894913</v>
      </c>
      <c r="AK85" s="355">
        <f t="shared" si="68"/>
        <v>1850033</v>
      </c>
      <c r="AL85" s="355"/>
      <c r="AM85" s="355">
        <f t="shared" si="68"/>
        <v>102972425</v>
      </c>
      <c r="AN85" s="355">
        <f t="shared" si="68"/>
        <v>2517082</v>
      </c>
      <c r="AO85" s="355"/>
      <c r="AP85" s="355">
        <f t="shared" si="68"/>
        <v>519406</v>
      </c>
      <c r="AQ85" s="355">
        <f t="shared" si="68"/>
        <v>3482691</v>
      </c>
      <c r="AR85" s="362"/>
      <c r="BO85" s="266"/>
    </row>
    <row r="86" spans="1:67" s="363" customFormat="1" ht="70.5" hidden="1" customHeight="1">
      <c r="A86" s="2"/>
      <c r="B86" s="346"/>
      <c r="C86" s="347"/>
      <c r="D86" s="361"/>
      <c r="E86" s="361"/>
      <c r="G86" s="358"/>
      <c r="H86" s="358"/>
      <c r="I86" s="358"/>
      <c r="J86" s="358"/>
      <c r="K86" s="358"/>
      <c r="L86" s="358"/>
      <c r="M86" s="358"/>
      <c r="N86" s="358"/>
      <c r="O86" s="358"/>
      <c r="P86" s="358"/>
      <c r="Q86" s="358"/>
      <c r="R86" s="358"/>
      <c r="S86" s="358"/>
      <c r="T86" s="358"/>
      <c r="U86" s="358"/>
      <c r="V86" s="358"/>
      <c r="W86" s="358"/>
      <c r="X86" s="358"/>
      <c r="Y86" s="358"/>
      <c r="Z86" s="358"/>
      <c r="AA86" s="358"/>
      <c r="AB86" s="358"/>
      <c r="AC86" s="364"/>
      <c r="AD86" s="364"/>
      <c r="AE86" s="364"/>
      <c r="AF86" s="364"/>
      <c r="AG86" s="364"/>
      <c r="AH86" s="364"/>
      <c r="AI86" s="364"/>
      <c r="AJ86" s="358"/>
      <c r="AK86" s="358"/>
      <c r="AL86" s="358"/>
      <c r="AM86" s="358"/>
      <c r="AN86" s="358"/>
      <c r="AO86" s="358"/>
      <c r="AP86" s="358"/>
      <c r="AQ86" s="358"/>
      <c r="BO86" s="266"/>
    </row>
    <row r="92" spans="1:67">
      <c r="BN92" s="211" t="s">
        <v>35</v>
      </c>
    </row>
  </sheetData>
  <mergeCells count="171">
    <mergeCell ref="AJ3:AL3"/>
    <mergeCell ref="AM3:AO3"/>
    <mergeCell ref="AP3:AR3"/>
    <mergeCell ref="X4:Z4"/>
    <mergeCell ref="AA4:AC4"/>
    <mergeCell ref="AD4:AF4"/>
    <mergeCell ref="AG4:AI4"/>
    <mergeCell ref="A1:Z2"/>
    <mergeCell ref="BK1:BO2"/>
    <mergeCell ref="D3:E3"/>
    <mergeCell ref="F3:H3"/>
    <mergeCell ref="I3:K3"/>
    <mergeCell ref="L3:N3"/>
    <mergeCell ref="O3:Q3"/>
    <mergeCell ref="R3:T3"/>
    <mergeCell ref="U3:W3"/>
    <mergeCell ref="X3:Z3"/>
    <mergeCell ref="BK3:BM3"/>
    <mergeCell ref="AS3:AU3"/>
    <mergeCell ref="AV3:AX3"/>
    <mergeCell ref="AY3:BA3"/>
    <mergeCell ref="BB3:BD3"/>
    <mergeCell ref="BE3:BG3"/>
    <mergeCell ref="BH3:BJ3"/>
    <mergeCell ref="AA3:AC3"/>
    <mergeCell ref="AD3:AF3"/>
    <mergeCell ref="AG3:AI3"/>
    <mergeCell ref="B6:B20"/>
    <mergeCell ref="C6:C20"/>
    <mergeCell ref="BO21:BO24"/>
    <mergeCell ref="D24:E24"/>
    <mergeCell ref="BE4:BG4"/>
    <mergeCell ref="BH4:BJ4"/>
    <mergeCell ref="BK4:BM4"/>
    <mergeCell ref="BN4:BN5"/>
    <mergeCell ref="A4:A5"/>
    <mergeCell ref="B4:B5"/>
    <mergeCell ref="C4:C5"/>
    <mergeCell ref="D4:E5"/>
    <mergeCell ref="F4:H4"/>
    <mergeCell ref="I4:K4"/>
    <mergeCell ref="L4:N4"/>
    <mergeCell ref="O4:Q4"/>
    <mergeCell ref="R4:T4"/>
    <mergeCell ref="AM4:AO4"/>
    <mergeCell ref="AP4:AR4"/>
    <mergeCell ref="AS4:AU4"/>
    <mergeCell ref="AV4:AX4"/>
    <mergeCell ref="AY4:BA4"/>
    <mergeCell ref="BB4:BD4"/>
    <mergeCell ref="U4:W4"/>
    <mergeCell ref="A28:A30"/>
    <mergeCell ref="B28:B30"/>
    <mergeCell ref="C28:C30"/>
    <mergeCell ref="E28:E29"/>
    <mergeCell ref="BO28:BO30"/>
    <mergeCell ref="D30:E30"/>
    <mergeCell ref="AJ4:AL4"/>
    <mergeCell ref="D18:E18"/>
    <mergeCell ref="D19:E19"/>
    <mergeCell ref="D20:E20"/>
    <mergeCell ref="A21:A24"/>
    <mergeCell ref="B21:B24"/>
    <mergeCell ref="C21:C24"/>
    <mergeCell ref="E21:E23"/>
    <mergeCell ref="BO6:BO20"/>
    <mergeCell ref="D7:E7"/>
    <mergeCell ref="D9:E9"/>
    <mergeCell ref="D10:D11"/>
    <mergeCell ref="D12:E12"/>
    <mergeCell ref="D13:D14"/>
    <mergeCell ref="D15:E15"/>
    <mergeCell ref="D17:E17"/>
    <mergeCell ref="BO4:BO5"/>
    <mergeCell ref="A6:A20"/>
    <mergeCell ref="A25:A27"/>
    <mergeCell ref="B25:B27"/>
    <mergeCell ref="C25:C27"/>
    <mergeCell ref="D25:D26"/>
    <mergeCell ref="BO25:BO27"/>
    <mergeCell ref="D27:E27"/>
    <mergeCell ref="A37:A39"/>
    <mergeCell ref="B37:B39"/>
    <mergeCell ref="C37:C39"/>
    <mergeCell ref="E37:E38"/>
    <mergeCell ref="BO37:BO39"/>
    <mergeCell ref="D39:E39"/>
    <mergeCell ref="A34:A36"/>
    <mergeCell ref="B34:B36"/>
    <mergeCell ref="C34:C36"/>
    <mergeCell ref="E34:E35"/>
    <mergeCell ref="BO34:BO36"/>
    <mergeCell ref="D36:E36"/>
    <mergeCell ref="A31:A33"/>
    <mergeCell ref="B31:B33"/>
    <mergeCell ref="C31:C33"/>
    <mergeCell ref="E31:E32"/>
    <mergeCell ref="BO31:BO33"/>
    <mergeCell ref="D33:E33"/>
    <mergeCell ref="A46:A48"/>
    <mergeCell ref="B46:B48"/>
    <mergeCell ref="C46:C48"/>
    <mergeCell ref="E46:E47"/>
    <mergeCell ref="BO46:BO48"/>
    <mergeCell ref="D48:E48"/>
    <mergeCell ref="A40:A45"/>
    <mergeCell ref="B40:B45"/>
    <mergeCell ref="C40:C45"/>
    <mergeCell ref="BO40:BO45"/>
    <mergeCell ref="D45:E45"/>
    <mergeCell ref="E40:E44"/>
    <mergeCell ref="A49:A50"/>
    <mergeCell ref="B49:B50"/>
    <mergeCell ref="C49:C50"/>
    <mergeCell ref="BO49:BO50"/>
    <mergeCell ref="D50:E50"/>
    <mergeCell ref="A51:A52"/>
    <mergeCell ref="B51:B52"/>
    <mergeCell ref="C51:C52"/>
    <mergeCell ref="BO51:BO52"/>
    <mergeCell ref="D52:E52"/>
    <mergeCell ref="D57:E57"/>
    <mergeCell ref="A58:A60"/>
    <mergeCell ref="B58:B60"/>
    <mergeCell ref="C58:C60"/>
    <mergeCell ref="E58:E59"/>
    <mergeCell ref="BO58:BO60"/>
    <mergeCell ref="D60:E60"/>
    <mergeCell ref="A53:A54"/>
    <mergeCell ref="B53:B54"/>
    <mergeCell ref="C53:C54"/>
    <mergeCell ref="BO53:BO54"/>
    <mergeCell ref="D54:E54"/>
    <mergeCell ref="A55:A57"/>
    <mergeCell ref="B55:B57"/>
    <mergeCell ref="C55:C57"/>
    <mergeCell ref="E55:E56"/>
    <mergeCell ref="BO55:BO57"/>
    <mergeCell ref="A61:A62"/>
    <mergeCell ref="B61:B62"/>
    <mergeCell ref="C61:C62"/>
    <mergeCell ref="BO61:BO62"/>
    <mergeCell ref="D62:E62"/>
    <mergeCell ref="A63:A64"/>
    <mergeCell ref="B63:B64"/>
    <mergeCell ref="C63:C64"/>
    <mergeCell ref="BO63:BO64"/>
    <mergeCell ref="D64:E64"/>
    <mergeCell ref="A80:AF80"/>
    <mergeCell ref="G81:X81"/>
    <mergeCell ref="G82:X82"/>
    <mergeCell ref="G85:X85"/>
    <mergeCell ref="A65:C69"/>
    <mergeCell ref="D65:E65"/>
    <mergeCell ref="BO65:BO79"/>
    <mergeCell ref="D66:E66"/>
    <mergeCell ref="D67:E67"/>
    <mergeCell ref="D68:E68"/>
    <mergeCell ref="D69:E69"/>
    <mergeCell ref="A70:C74"/>
    <mergeCell ref="D70:E70"/>
    <mergeCell ref="D71:E71"/>
    <mergeCell ref="D72:E72"/>
    <mergeCell ref="D73:E73"/>
    <mergeCell ref="D74:E74"/>
    <mergeCell ref="A75:C79"/>
    <mergeCell ref="D75:E75"/>
    <mergeCell ref="D76:E76"/>
    <mergeCell ref="D77:E77"/>
    <mergeCell ref="D78:E78"/>
    <mergeCell ref="D79:E79"/>
  </mergeCells>
  <pageMargins left="0.23622047244094491" right="0.23622047244094491" top="0.15748031496062992" bottom="0.15748031496062992" header="0.31496062992125984" footer="0.31496062992125984"/>
  <pageSetup paperSize="8" scale="18" orientation="landscape" copies="2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293C5-1C79-48D2-9FEF-A6AFBAD06D50}">
  <sheetPr>
    <tabColor theme="9" tint="0.79998168889431442"/>
    <pageSetUpPr fitToPage="1"/>
  </sheetPr>
  <dimension ref="A1:AC52"/>
  <sheetViews>
    <sheetView view="pageBreakPreview" topLeftCell="D1" zoomScaleSheetLayoutView="100" workbookViewId="0">
      <selection activeCell="Z12" sqref="Z12"/>
    </sheetView>
  </sheetViews>
  <sheetFormatPr defaultColWidth="8.625" defaultRowHeight="14.25"/>
  <cols>
    <col min="1" max="1" width="3.375" style="3" customWidth="1"/>
    <col min="2" max="2" width="12.375" style="4" customWidth="1"/>
    <col min="3" max="3" width="52.5" style="4" customWidth="1"/>
    <col min="4" max="6" width="8.75" style="4" bestFit="1" customWidth="1"/>
    <col min="7" max="9" width="10" style="4" bestFit="1" customWidth="1"/>
    <col min="10" max="11" width="8.75" style="4" bestFit="1" customWidth="1"/>
    <col min="12" max="12" width="9" style="4" customWidth="1"/>
    <col min="13" max="23" width="8.75" style="4" bestFit="1" customWidth="1"/>
    <col min="24" max="25" width="10" style="4" bestFit="1" customWidth="1"/>
    <col min="26" max="16384" width="8.625" style="4"/>
  </cols>
  <sheetData>
    <row r="1" spans="1:29" ht="4.5" customHeight="1"/>
    <row r="2" spans="1:29" ht="45" customHeight="1">
      <c r="D2" s="582"/>
      <c r="E2" s="582"/>
      <c r="F2" s="582"/>
      <c r="G2" s="582"/>
      <c r="I2" s="582"/>
      <c r="J2" s="582"/>
      <c r="K2" s="582"/>
      <c r="L2" s="582"/>
      <c r="N2" s="583"/>
      <c r="O2" s="583"/>
      <c r="P2" s="583"/>
      <c r="Q2" s="583"/>
      <c r="R2" s="5"/>
      <c r="S2" s="5"/>
      <c r="U2" s="584" t="s">
        <v>44</v>
      </c>
      <c r="V2" s="584"/>
      <c r="W2" s="584"/>
      <c r="X2" s="584"/>
      <c r="Y2" s="584"/>
    </row>
    <row r="3" spans="1:29" ht="17.45" customHeight="1"/>
    <row r="4" spans="1:29">
      <c r="A4" s="585" t="s">
        <v>54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  <c r="W4" s="585"/>
    </row>
    <row r="5" spans="1:29">
      <c r="B5" s="3"/>
      <c r="C5" s="3"/>
      <c r="D5" s="3"/>
      <c r="E5" s="3"/>
      <c r="F5" s="3"/>
      <c r="G5" s="3"/>
    </row>
    <row r="6" spans="1:29" ht="29.25" customHeight="1">
      <c r="A6" s="6" t="s">
        <v>6</v>
      </c>
      <c r="B6" s="7" t="s">
        <v>36</v>
      </c>
      <c r="C6" s="8"/>
      <c r="D6" s="9">
        <v>2024</v>
      </c>
      <c r="E6" s="9">
        <v>2025</v>
      </c>
      <c r="F6" s="9">
        <v>2026</v>
      </c>
      <c r="G6" s="9">
        <v>2027</v>
      </c>
      <c r="H6" s="9">
        <v>2028</v>
      </c>
      <c r="I6" s="9">
        <v>2029</v>
      </c>
      <c r="J6" s="9">
        <v>2030</v>
      </c>
      <c r="K6" s="9">
        <v>2031</v>
      </c>
      <c r="L6" s="9">
        <v>2032</v>
      </c>
      <c r="M6" s="9">
        <v>2033</v>
      </c>
      <c r="N6" s="9">
        <v>2034</v>
      </c>
      <c r="O6" s="9">
        <v>2035</v>
      </c>
      <c r="P6" s="9">
        <v>2036</v>
      </c>
      <c r="Q6" s="9">
        <v>2037</v>
      </c>
      <c r="R6" s="9">
        <v>2038</v>
      </c>
      <c r="S6" s="9">
        <v>2039</v>
      </c>
      <c r="T6" s="9">
        <v>2040</v>
      </c>
      <c r="U6" s="9">
        <v>2041</v>
      </c>
      <c r="V6" s="9">
        <v>2042</v>
      </c>
      <c r="W6" s="9">
        <v>2043</v>
      </c>
      <c r="X6" s="9">
        <v>2044</v>
      </c>
      <c r="Y6" s="9">
        <v>2045</v>
      </c>
    </row>
    <row r="7" spans="1:29" ht="21.75" customHeight="1">
      <c r="A7" s="10">
        <v>1</v>
      </c>
      <c r="B7" s="571" t="s">
        <v>99</v>
      </c>
      <c r="C7" s="11" t="s">
        <v>37</v>
      </c>
      <c r="D7" s="12">
        <v>2.8000000000000001E-2</v>
      </c>
      <c r="E7" s="12">
        <v>2.2100000000000002E-2</v>
      </c>
      <c r="F7" s="12">
        <v>2.23E-2</v>
      </c>
      <c r="G7" s="13">
        <v>2.1000000000000001E-2</v>
      </c>
      <c r="H7" s="12">
        <v>1.9300000000000001E-2</v>
      </c>
      <c r="I7" s="12">
        <v>1.8599999999999998E-2</v>
      </c>
      <c r="J7" s="12">
        <v>1.83E-2</v>
      </c>
      <c r="K7" s="12">
        <v>1.7500000000000002E-2</v>
      </c>
      <c r="L7" s="12">
        <v>1.66E-2</v>
      </c>
      <c r="M7" s="14">
        <v>1.5800000000000002E-2</v>
      </c>
      <c r="N7" s="14">
        <v>1.4999999999999999E-2</v>
      </c>
      <c r="O7" s="14">
        <v>1.46E-2</v>
      </c>
      <c r="P7" s="14">
        <v>1.0699999999999999E-2</v>
      </c>
      <c r="Q7" s="14">
        <v>1.0200000000000001E-2</v>
      </c>
      <c r="R7" s="15">
        <v>9.7999999999999997E-3</v>
      </c>
      <c r="S7" s="15">
        <v>9.2999999999999992E-3</v>
      </c>
      <c r="T7" s="15">
        <v>8.3000000000000001E-3</v>
      </c>
      <c r="U7" s="15">
        <v>6.8999999999999999E-3</v>
      </c>
      <c r="V7" s="15">
        <v>5.5999999999999999E-3</v>
      </c>
      <c r="W7" s="15">
        <v>3.0999999999999999E-3</v>
      </c>
      <c r="X7" s="15">
        <v>1E-4</v>
      </c>
      <c r="Y7" s="15">
        <v>0</v>
      </c>
    </row>
    <row r="8" spans="1:29">
      <c r="A8" s="10">
        <v>2</v>
      </c>
      <c r="B8" s="572"/>
      <c r="C8" s="16" t="s">
        <v>38</v>
      </c>
      <c r="D8" s="17">
        <v>0.45619999999999999</v>
      </c>
      <c r="E8" s="17">
        <v>0.44740000000000002</v>
      </c>
      <c r="F8" s="17">
        <v>0.40899999999999997</v>
      </c>
      <c r="G8" s="17">
        <v>0.38240000000000002</v>
      </c>
      <c r="H8" s="17">
        <v>0.36570000000000003</v>
      </c>
      <c r="I8" s="17">
        <v>0.33529999999999999</v>
      </c>
      <c r="J8" s="17">
        <v>0.30840000000000001</v>
      </c>
      <c r="K8" s="17">
        <v>0.29110000000000003</v>
      </c>
      <c r="L8" s="17">
        <v>0.26629999999999998</v>
      </c>
      <c r="M8" s="14">
        <v>0.2737</v>
      </c>
      <c r="N8" s="14">
        <v>0.28399999999999997</v>
      </c>
      <c r="O8" s="14">
        <v>0.29339999999999999</v>
      </c>
      <c r="P8" s="14">
        <v>0.30009999999999998</v>
      </c>
      <c r="Q8" s="14">
        <v>0.30809999999999998</v>
      </c>
      <c r="R8" s="15">
        <v>0.31580000000000003</v>
      </c>
      <c r="S8" s="12">
        <v>0.32279999999999998</v>
      </c>
      <c r="T8" s="15">
        <v>0.32929999999999998</v>
      </c>
      <c r="U8" s="12">
        <v>0.33539999999999998</v>
      </c>
      <c r="V8" s="15">
        <v>0.34110000000000001</v>
      </c>
      <c r="W8" s="12">
        <v>0.34639999999999999</v>
      </c>
      <c r="X8" s="12">
        <v>0.35160000000000002</v>
      </c>
      <c r="Y8" s="12">
        <v>0.35680000000000001</v>
      </c>
    </row>
    <row r="9" spans="1:29" ht="24" customHeight="1">
      <c r="A9" s="10">
        <v>3</v>
      </c>
      <c r="B9" s="571" t="s">
        <v>100</v>
      </c>
      <c r="C9" s="11" t="s">
        <v>37</v>
      </c>
      <c r="D9" s="12">
        <v>2.8000000000000001E-2</v>
      </c>
      <c r="E9" s="12">
        <v>2.2100000000000002E-2</v>
      </c>
      <c r="F9" s="12">
        <v>2.23E-2</v>
      </c>
      <c r="G9" s="13">
        <v>2.1000000000000001E-2</v>
      </c>
      <c r="H9" s="12">
        <v>1.9300000000000001E-2</v>
      </c>
      <c r="I9" s="12">
        <v>1.8599999999999998E-2</v>
      </c>
      <c r="J9" s="12">
        <v>1.83E-2</v>
      </c>
      <c r="K9" s="12">
        <v>1.7500000000000002E-2</v>
      </c>
      <c r="L9" s="12">
        <v>1.66E-2</v>
      </c>
      <c r="M9" s="14">
        <v>1.5800000000000002E-2</v>
      </c>
      <c r="N9" s="14">
        <v>1.4999999999999999E-2</v>
      </c>
      <c r="O9" s="14">
        <v>1.46E-2</v>
      </c>
      <c r="P9" s="14">
        <v>1.0699999999999999E-2</v>
      </c>
      <c r="Q9" s="14">
        <v>1.0200000000000001E-2</v>
      </c>
      <c r="R9" s="15">
        <v>9.7999999999999997E-3</v>
      </c>
      <c r="S9" s="15">
        <v>9.2999999999999992E-3</v>
      </c>
      <c r="T9" s="15">
        <v>8.3000000000000001E-3</v>
      </c>
      <c r="U9" s="15">
        <v>6.8999999999999999E-3</v>
      </c>
      <c r="V9" s="15">
        <v>5.5999999999999999E-3</v>
      </c>
      <c r="W9" s="15">
        <v>3.0999999999999999E-3</v>
      </c>
      <c r="X9" s="15">
        <v>1E-4</v>
      </c>
      <c r="Y9" s="15">
        <v>0</v>
      </c>
    </row>
    <row r="10" spans="1:29">
      <c r="A10" s="10">
        <v>4</v>
      </c>
      <c r="B10" s="572"/>
      <c r="C10" s="16" t="s">
        <v>38</v>
      </c>
      <c r="D10" s="17">
        <v>0.45619999999999999</v>
      </c>
      <c r="E10" s="17">
        <v>0.44700000000000001</v>
      </c>
      <c r="F10" s="17">
        <v>0.40889999999999999</v>
      </c>
      <c r="G10" s="17">
        <v>0.38219999999999998</v>
      </c>
      <c r="H10" s="17">
        <v>0.36559999999999998</v>
      </c>
      <c r="I10" s="17">
        <v>0.33539999999999998</v>
      </c>
      <c r="J10" s="17">
        <v>0.30869999999999997</v>
      </c>
      <c r="K10" s="17">
        <v>0.29139999999999999</v>
      </c>
      <c r="L10" s="17">
        <v>0.26700000000000002</v>
      </c>
      <c r="M10" s="14">
        <v>0.27460000000000001</v>
      </c>
      <c r="N10" s="14">
        <v>0.28520000000000001</v>
      </c>
      <c r="O10" s="14">
        <v>0.29449999999999998</v>
      </c>
      <c r="P10" s="14">
        <v>0.30109999999999998</v>
      </c>
      <c r="Q10" s="14">
        <v>0.30880000000000002</v>
      </c>
      <c r="R10" s="15">
        <v>0.3165</v>
      </c>
      <c r="S10" s="12">
        <v>0.32329999999999998</v>
      </c>
      <c r="T10" s="15">
        <v>0.3296</v>
      </c>
      <c r="U10" s="12">
        <v>0.33539999999999998</v>
      </c>
      <c r="V10" s="15">
        <v>0.34110000000000001</v>
      </c>
      <c r="W10" s="12">
        <v>0.34639999999999999</v>
      </c>
      <c r="X10" s="12">
        <v>0.35160000000000002</v>
      </c>
      <c r="Y10" s="12">
        <v>0.35680000000000001</v>
      </c>
    </row>
    <row r="11" spans="1:29">
      <c r="A11" s="18"/>
      <c r="B11" s="19"/>
      <c r="C11" s="19"/>
      <c r="D11" s="19"/>
      <c r="E11" s="19"/>
      <c r="F11" s="19"/>
      <c r="G11" s="20"/>
      <c r="H11" s="20"/>
      <c r="I11" s="20"/>
      <c r="J11" s="20"/>
      <c r="K11" s="20"/>
      <c r="L11" s="20"/>
      <c r="M11" s="21"/>
      <c r="N11" s="21"/>
      <c r="O11" s="21"/>
      <c r="P11" s="21"/>
      <c r="Q11" s="21"/>
      <c r="R11" s="22"/>
      <c r="S11" s="22"/>
      <c r="T11" s="22"/>
      <c r="U11" s="22"/>
      <c r="V11" s="22"/>
      <c r="W11" s="22"/>
      <c r="X11" s="22"/>
      <c r="Y11" s="22"/>
    </row>
    <row r="12" spans="1:29" ht="19.5" customHeight="1">
      <c r="A12" s="23">
        <v>5</v>
      </c>
      <c r="B12" s="579" t="s">
        <v>39</v>
      </c>
      <c r="C12" s="579"/>
      <c r="D12" s="24">
        <f t="shared" ref="D12:Y13" si="0">D9-D7</f>
        <v>0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  <c r="K12" s="24">
        <f t="shared" si="0"/>
        <v>0</v>
      </c>
      <c r="L12" s="24">
        <f t="shared" si="0"/>
        <v>0</v>
      </c>
      <c r="M12" s="24">
        <f t="shared" si="0"/>
        <v>0</v>
      </c>
      <c r="N12" s="24">
        <f t="shared" si="0"/>
        <v>0</v>
      </c>
      <c r="O12" s="24">
        <f t="shared" si="0"/>
        <v>0</v>
      </c>
      <c r="P12" s="24">
        <f t="shared" si="0"/>
        <v>0</v>
      </c>
      <c r="Q12" s="24">
        <f t="shared" si="0"/>
        <v>0</v>
      </c>
      <c r="R12" s="24">
        <f t="shared" si="0"/>
        <v>0</v>
      </c>
      <c r="S12" s="24">
        <f t="shared" si="0"/>
        <v>0</v>
      </c>
      <c r="T12" s="24">
        <f t="shared" si="0"/>
        <v>0</v>
      </c>
      <c r="U12" s="24">
        <f t="shared" si="0"/>
        <v>0</v>
      </c>
      <c r="V12" s="24">
        <f t="shared" si="0"/>
        <v>0</v>
      </c>
      <c r="W12" s="24">
        <f t="shared" si="0"/>
        <v>0</v>
      </c>
      <c r="X12" s="24">
        <f t="shared" si="0"/>
        <v>0</v>
      </c>
      <c r="Y12" s="24">
        <f t="shared" si="0"/>
        <v>0</v>
      </c>
    </row>
    <row r="13" spans="1:29" ht="19.5" customHeight="1">
      <c r="A13" s="23">
        <v>6</v>
      </c>
      <c r="B13" s="579" t="s">
        <v>40</v>
      </c>
      <c r="C13" s="579"/>
      <c r="D13" s="24">
        <f t="shared" si="0"/>
        <v>0</v>
      </c>
      <c r="E13" s="24">
        <f t="shared" si="0"/>
        <v>-4.0000000000001146E-4</v>
      </c>
      <c r="F13" s="24">
        <f t="shared" si="0"/>
        <v>-9.9999999999988987E-5</v>
      </c>
      <c r="G13" s="24">
        <f t="shared" si="0"/>
        <v>-2.0000000000003348E-4</v>
      </c>
      <c r="H13" s="24">
        <f t="shared" si="0"/>
        <v>-1.000000000000445E-4</v>
      </c>
      <c r="I13" s="24">
        <f t="shared" si="0"/>
        <v>9.9999999999988987E-5</v>
      </c>
      <c r="J13" s="24">
        <f t="shared" si="0"/>
        <v>2.9999999999996696E-4</v>
      </c>
      <c r="K13" s="24">
        <f t="shared" si="0"/>
        <v>2.9999999999996696E-4</v>
      </c>
      <c r="L13" s="24">
        <f t="shared" si="0"/>
        <v>7.0000000000003393E-4</v>
      </c>
      <c r="M13" s="24">
        <f t="shared" si="0"/>
        <v>9.000000000000119E-4</v>
      </c>
      <c r="N13" s="24">
        <f t="shared" si="0"/>
        <v>1.2000000000000344E-3</v>
      </c>
      <c r="O13" s="24">
        <f t="shared" si="0"/>
        <v>1.0999999999999899E-3</v>
      </c>
      <c r="P13" s="24">
        <f t="shared" si="0"/>
        <v>1.0000000000000009E-3</v>
      </c>
      <c r="Q13" s="24">
        <f t="shared" si="0"/>
        <v>7.0000000000003393E-4</v>
      </c>
      <c r="R13" s="24">
        <f t="shared" si="0"/>
        <v>6.9999999999997842E-4</v>
      </c>
      <c r="S13" s="24">
        <f t="shared" si="0"/>
        <v>5.0000000000000044E-4</v>
      </c>
      <c r="T13" s="24">
        <f t="shared" si="0"/>
        <v>3.0000000000002247E-4</v>
      </c>
      <c r="U13" s="24">
        <f t="shared" si="0"/>
        <v>0</v>
      </c>
      <c r="V13" s="24">
        <f t="shared" si="0"/>
        <v>0</v>
      </c>
      <c r="W13" s="24">
        <f t="shared" si="0"/>
        <v>0</v>
      </c>
      <c r="X13" s="24">
        <f t="shared" si="0"/>
        <v>0</v>
      </c>
      <c r="Y13" s="24">
        <f t="shared" si="0"/>
        <v>0</v>
      </c>
    </row>
    <row r="14" spans="1:29">
      <c r="A14" s="25"/>
      <c r="B14" s="26"/>
      <c r="C14" s="27"/>
      <c r="D14" s="28"/>
      <c r="E14" s="28"/>
      <c r="F14" s="28"/>
      <c r="G14" s="29"/>
      <c r="H14" s="12"/>
      <c r="I14" s="12"/>
      <c r="J14" s="12"/>
      <c r="K14" s="12"/>
      <c r="L14" s="12"/>
      <c r="M14" s="13"/>
      <c r="N14" s="12"/>
      <c r="O14" s="12"/>
      <c r="P14" s="12"/>
      <c r="Q14" s="12"/>
      <c r="R14" s="12"/>
      <c r="S14" s="14"/>
      <c r="T14" s="14"/>
      <c r="U14" s="14"/>
      <c r="V14" s="14"/>
      <c r="W14" s="14"/>
      <c r="X14" s="15"/>
      <c r="Y14" s="15"/>
      <c r="Z14" s="30"/>
      <c r="AA14" s="30"/>
      <c r="AB14" s="30"/>
      <c r="AC14" s="30"/>
    </row>
    <row r="15" spans="1:29" ht="19.5" customHeight="1">
      <c r="A15" s="31">
        <v>7</v>
      </c>
      <c r="B15" s="579" t="s">
        <v>41</v>
      </c>
      <c r="C15" s="579"/>
      <c r="D15" s="24">
        <f t="shared" ref="D15:Y15" si="1">D8-D7</f>
        <v>0.42819999999999997</v>
      </c>
      <c r="E15" s="24">
        <f t="shared" si="1"/>
        <v>0.42530000000000001</v>
      </c>
      <c r="F15" s="24">
        <f t="shared" si="1"/>
        <v>0.38669999999999999</v>
      </c>
      <c r="G15" s="24">
        <f t="shared" si="1"/>
        <v>0.3614</v>
      </c>
      <c r="H15" s="24">
        <f t="shared" si="1"/>
        <v>0.34640000000000004</v>
      </c>
      <c r="I15" s="24">
        <f t="shared" si="1"/>
        <v>0.31669999999999998</v>
      </c>
      <c r="J15" s="24">
        <f t="shared" si="1"/>
        <v>0.29010000000000002</v>
      </c>
      <c r="K15" s="24">
        <f t="shared" si="1"/>
        <v>0.27360000000000001</v>
      </c>
      <c r="L15" s="24">
        <f t="shared" si="1"/>
        <v>0.24969999999999998</v>
      </c>
      <c r="M15" s="24">
        <f t="shared" si="1"/>
        <v>0.25790000000000002</v>
      </c>
      <c r="N15" s="24">
        <f t="shared" si="1"/>
        <v>0.26899999999999996</v>
      </c>
      <c r="O15" s="24">
        <f t="shared" si="1"/>
        <v>0.27879999999999999</v>
      </c>
      <c r="P15" s="24">
        <f t="shared" si="1"/>
        <v>0.28939999999999999</v>
      </c>
      <c r="Q15" s="24">
        <f t="shared" si="1"/>
        <v>0.2979</v>
      </c>
      <c r="R15" s="24">
        <f t="shared" si="1"/>
        <v>0.30600000000000005</v>
      </c>
      <c r="S15" s="24">
        <f t="shared" si="1"/>
        <v>0.3135</v>
      </c>
      <c r="T15" s="24">
        <f t="shared" si="1"/>
        <v>0.32100000000000001</v>
      </c>
      <c r="U15" s="24">
        <f t="shared" si="1"/>
        <v>0.32849999999999996</v>
      </c>
      <c r="V15" s="24">
        <f t="shared" si="1"/>
        <v>0.33550000000000002</v>
      </c>
      <c r="W15" s="24">
        <f t="shared" si="1"/>
        <v>0.34329999999999999</v>
      </c>
      <c r="X15" s="24">
        <f t="shared" si="1"/>
        <v>0.35150000000000003</v>
      </c>
      <c r="Y15" s="24">
        <f t="shared" si="1"/>
        <v>0.35680000000000001</v>
      </c>
      <c r="Z15" s="32"/>
      <c r="AA15" s="32"/>
      <c r="AB15" s="32"/>
      <c r="AC15" s="32"/>
    </row>
    <row r="16" spans="1:29" ht="19.5" customHeight="1">
      <c r="A16" s="31">
        <v>8</v>
      </c>
      <c r="B16" s="580" t="s">
        <v>42</v>
      </c>
      <c r="C16" s="581"/>
      <c r="D16" s="33">
        <f t="shared" ref="D16:Y16" si="2">D10-D9</f>
        <v>0.42819999999999997</v>
      </c>
      <c r="E16" s="33">
        <f t="shared" si="2"/>
        <v>0.4249</v>
      </c>
      <c r="F16" s="33">
        <f t="shared" si="2"/>
        <v>0.3866</v>
      </c>
      <c r="G16" s="33">
        <f t="shared" si="2"/>
        <v>0.36119999999999997</v>
      </c>
      <c r="H16" s="33">
        <f t="shared" si="2"/>
        <v>0.3463</v>
      </c>
      <c r="I16" s="33">
        <f t="shared" si="2"/>
        <v>0.31679999999999997</v>
      </c>
      <c r="J16" s="33">
        <f t="shared" si="2"/>
        <v>0.29039999999999999</v>
      </c>
      <c r="K16" s="33">
        <f t="shared" si="2"/>
        <v>0.27389999999999998</v>
      </c>
      <c r="L16" s="33">
        <f t="shared" si="2"/>
        <v>0.25040000000000001</v>
      </c>
      <c r="M16" s="33">
        <f t="shared" si="2"/>
        <v>0.25880000000000003</v>
      </c>
      <c r="N16" s="33">
        <f t="shared" si="2"/>
        <v>0.2702</v>
      </c>
      <c r="O16" s="33">
        <f t="shared" si="2"/>
        <v>0.27989999999999998</v>
      </c>
      <c r="P16" s="33">
        <f t="shared" si="2"/>
        <v>0.29039999999999999</v>
      </c>
      <c r="Q16" s="33">
        <f t="shared" si="2"/>
        <v>0.29860000000000003</v>
      </c>
      <c r="R16" s="34">
        <f t="shared" si="2"/>
        <v>0.30670000000000003</v>
      </c>
      <c r="S16" s="34">
        <f t="shared" si="2"/>
        <v>0.314</v>
      </c>
      <c r="T16" s="34">
        <f t="shared" si="2"/>
        <v>0.32130000000000003</v>
      </c>
      <c r="U16" s="34">
        <f t="shared" si="2"/>
        <v>0.32849999999999996</v>
      </c>
      <c r="V16" s="34">
        <f t="shared" si="2"/>
        <v>0.33550000000000002</v>
      </c>
      <c r="W16" s="34">
        <f t="shared" si="2"/>
        <v>0.34329999999999999</v>
      </c>
      <c r="X16" s="34">
        <f t="shared" si="2"/>
        <v>0.35150000000000003</v>
      </c>
      <c r="Y16" s="34">
        <f t="shared" si="2"/>
        <v>0.35680000000000001</v>
      </c>
    </row>
    <row r="17" spans="1:25" ht="16.5" customHeight="1">
      <c r="A17" s="25"/>
      <c r="B17" s="26"/>
      <c r="C17" s="27"/>
      <c r="D17" s="28"/>
      <c r="E17" s="28"/>
      <c r="F17" s="28"/>
      <c r="G17" s="29"/>
      <c r="H17" s="29"/>
      <c r="I17" s="29"/>
      <c r="J17" s="29"/>
      <c r="K17" s="29"/>
      <c r="L17" s="29"/>
      <c r="M17" s="21"/>
      <c r="N17" s="21"/>
      <c r="O17" s="21"/>
      <c r="P17" s="21"/>
      <c r="Q17" s="21"/>
      <c r="R17" s="22"/>
      <c r="S17" s="22"/>
      <c r="T17" s="22"/>
      <c r="U17" s="22"/>
      <c r="V17" s="22"/>
      <c r="W17" s="22"/>
      <c r="X17" s="22"/>
      <c r="Y17" s="22"/>
    </row>
    <row r="18" spans="1:25" ht="21" customHeight="1">
      <c r="A18" s="23">
        <v>9</v>
      </c>
      <c r="B18" s="579" t="s">
        <v>43</v>
      </c>
      <c r="C18" s="579"/>
      <c r="D18" s="24">
        <f t="shared" ref="D18:Y18" si="3">D16-D15</f>
        <v>0</v>
      </c>
      <c r="E18" s="24">
        <f t="shared" si="3"/>
        <v>-4.0000000000001146E-4</v>
      </c>
      <c r="F18" s="24">
        <f t="shared" si="3"/>
        <v>-9.9999999999988987E-5</v>
      </c>
      <c r="G18" s="24">
        <f t="shared" si="3"/>
        <v>-2.0000000000003348E-4</v>
      </c>
      <c r="H18" s="24">
        <f t="shared" si="3"/>
        <v>-1.000000000000445E-4</v>
      </c>
      <c r="I18" s="24">
        <f t="shared" si="3"/>
        <v>9.9999999999988987E-5</v>
      </c>
      <c r="J18" s="24">
        <f t="shared" si="3"/>
        <v>2.9999999999996696E-4</v>
      </c>
      <c r="K18" s="24">
        <f t="shared" si="3"/>
        <v>2.9999999999996696E-4</v>
      </c>
      <c r="L18" s="24">
        <f t="shared" si="3"/>
        <v>7.0000000000003393E-4</v>
      </c>
      <c r="M18" s="24">
        <f t="shared" si="3"/>
        <v>9.000000000000119E-4</v>
      </c>
      <c r="N18" s="24">
        <f t="shared" si="3"/>
        <v>1.2000000000000344E-3</v>
      </c>
      <c r="O18" s="24">
        <f t="shared" si="3"/>
        <v>1.0999999999999899E-3</v>
      </c>
      <c r="P18" s="24">
        <f t="shared" si="3"/>
        <v>1.0000000000000009E-3</v>
      </c>
      <c r="Q18" s="24">
        <f t="shared" si="3"/>
        <v>7.0000000000003393E-4</v>
      </c>
      <c r="R18" s="24">
        <f t="shared" si="3"/>
        <v>6.9999999999997842E-4</v>
      </c>
      <c r="S18" s="24">
        <f t="shared" si="3"/>
        <v>5.0000000000000044E-4</v>
      </c>
      <c r="T18" s="24">
        <f t="shared" si="3"/>
        <v>3.0000000000002247E-4</v>
      </c>
      <c r="U18" s="24">
        <f t="shared" si="3"/>
        <v>0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4">
        <f t="shared" si="3"/>
        <v>0</v>
      </c>
    </row>
    <row r="19" spans="1:25" ht="25.5" customHeight="1">
      <c r="A19" s="35"/>
      <c r="B19" s="36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5">
      <c r="A20" s="38" t="s">
        <v>52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5" s="41" customFormat="1" ht="12.75">
      <c r="A22" s="9" t="s">
        <v>6</v>
      </c>
      <c r="B22" s="576" t="s">
        <v>36</v>
      </c>
      <c r="C22" s="577"/>
      <c r="D22" s="578"/>
      <c r="E22" s="40">
        <v>2025</v>
      </c>
      <c r="F22" s="9">
        <v>2026</v>
      </c>
      <c r="G22" s="40">
        <v>2027</v>
      </c>
      <c r="H22" s="9">
        <v>2028</v>
      </c>
      <c r="I22" s="40">
        <v>2029</v>
      </c>
      <c r="J22" s="9">
        <v>2030</v>
      </c>
      <c r="K22" s="40">
        <v>2031</v>
      </c>
      <c r="L22" s="9">
        <v>2032</v>
      </c>
      <c r="M22" s="40">
        <v>2033</v>
      </c>
      <c r="N22" s="9">
        <v>2034</v>
      </c>
      <c r="O22" s="40">
        <v>2035</v>
      </c>
      <c r="P22" s="9">
        <v>2036</v>
      </c>
      <c r="Q22" s="40">
        <v>2037</v>
      </c>
      <c r="R22" s="9">
        <v>2038</v>
      </c>
      <c r="S22" s="40">
        <v>2039</v>
      </c>
      <c r="T22" s="9">
        <v>2040</v>
      </c>
      <c r="U22" s="40">
        <v>2041</v>
      </c>
      <c r="V22" s="9">
        <v>2042</v>
      </c>
      <c r="W22" s="40">
        <v>2043</v>
      </c>
      <c r="X22" s="9">
        <v>2044</v>
      </c>
      <c r="Y22" s="40">
        <v>2045</v>
      </c>
    </row>
    <row r="23" spans="1:25" ht="23.25" customHeight="1">
      <c r="A23" s="23">
        <v>1</v>
      </c>
      <c r="B23" s="573" t="s">
        <v>101</v>
      </c>
      <c r="C23" s="574"/>
      <c r="D23" s="575"/>
      <c r="E23" s="42">
        <v>135390315</v>
      </c>
      <c r="F23" s="42">
        <v>254892832</v>
      </c>
      <c r="G23" s="42">
        <v>269114916</v>
      </c>
      <c r="H23" s="42">
        <v>272886000</v>
      </c>
      <c r="I23" s="42">
        <v>274337500</v>
      </c>
      <c r="J23" s="42">
        <v>280940834</v>
      </c>
      <c r="K23" s="42">
        <v>282137500</v>
      </c>
      <c r="L23" s="42">
        <v>282137500</v>
      </c>
      <c r="M23" s="42">
        <v>282137500</v>
      </c>
      <c r="N23" s="42">
        <v>293693333</v>
      </c>
      <c r="O23" s="42">
        <v>294778500</v>
      </c>
      <c r="P23" s="42">
        <v>294778500</v>
      </c>
      <c r="Q23" s="42">
        <v>294778500</v>
      </c>
      <c r="R23" s="42">
        <v>294778500</v>
      </c>
      <c r="S23" s="42">
        <v>294778500</v>
      </c>
      <c r="T23" s="42">
        <v>294778500</v>
      </c>
      <c r="U23" s="42">
        <v>294778500</v>
      </c>
      <c r="V23" s="42">
        <v>294778500</v>
      </c>
      <c r="W23" s="42">
        <v>294778500</v>
      </c>
      <c r="X23" s="42">
        <v>294778500</v>
      </c>
      <c r="Y23" s="42">
        <v>294778500</v>
      </c>
    </row>
    <row r="24" spans="1:25" ht="24.75" customHeight="1">
      <c r="A24" s="23">
        <v>2</v>
      </c>
      <c r="B24" s="573" t="s">
        <v>102</v>
      </c>
      <c r="C24" s="574"/>
      <c r="D24" s="575"/>
      <c r="E24" s="42">
        <v>135390315</v>
      </c>
      <c r="F24" s="42">
        <v>254892832</v>
      </c>
      <c r="G24" s="42">
        <v>268365963</v>
      </c>
      <c r="H24" s="42">
        <v>271645326</v>
      </c>
      <c r="I24" s="42">
        <v>271164265</v>
      </c>
      <c r="J24" s="42">
        <v>280940834</v>
      </c>
      <c r="K24" s="42">
        <v>280463463</v>
      </c>
      <c r="L24" s="42">
        <v>279627835</v>
      </c>
      <c r="M24" s="42">
        <v>278596907</v>
      </c>
      <c r="N24" s="42">
        <v>293693333</v>
      </c>
      <c r="O24" s="42">
        <v>294778500</v>
      </c>
      <c r="P24" s="42">
        <v>294778500</v>
      </c>
      <c r="Q24" s="42">
        <v>294778500</v>
      </c>
      <c r="R24" s="42">
        <v>294778500</v>
      </c>
      <c r="S24" s="42">
        <v>294778500</v>
      </c>
      <c r="T24" s="42">
        <v>294778500</v>
      </c>
      <c r="U24" s="42">
        <v>294778500</v>
      </c>
      <c r="V24" s="42">
        <v>294778500</v>
      </c>
      <c r="W24" s="42">
        <v>294778500</v>
      </c>
      <c r="X24" s="42">
        <v>294778500</v>
      </c>
      <c r="Y24" s="42">
        <v>294778500</v>
      </c>
    </row>
    <row r="25" spans="1:25" ht="25.5" customHeight="1">
      <c r="A25" s="23">
        <v>3</v>
      </c>
      <c r="B25" s="573" t="s">
        <v>13</v>
      </c>
      <c r="C25" s="574"/>
      <c r="D25" s="575"/>
      <c r="E25" s="43">
        <f t="shared" ref="E25:Y25" si="4">E24-E23</f>
        <v>0</v>
      </c>
      <c r="F25" s="43">
        <f t="shared" si="4"/>
        <v>0</v>
      </c>
      <c r="G25" s="43">
        <f t="shared" si="4"/>
        <v>-748953</v>
      </c>
      <c r="H25" s="43">
        <f t="shared" si="4"/>
        <v>-1240674</v>
      </c>
      <c r="I25" s="43">
        <f t="shared" si="4"/>
        <v>-3173235</v>
      </c>
      <c r="J25" s="43">
        <f t="shared" si="4"/>
        <v>0</v>
      </c>
      <c r="K25" s="43">
        <f t="shared" si="4"/>
        <v>-1674037</v>
      </c>
      <c r="L25" s="43">
        <f t="shared" si="4"/>
        <v>-2509665</v>
      </c>
      <c r="M25" s="43">
        <f t="shared" si="4"/>
        <v>-3540593</v>
      </c>
      <c r="N25" s="43">
        <f t="shared" si="4"/>
        <v>0</v>
      </c>
      <c r="O25" s="43">
        <f t="shared" si="4"/>
        <v>0</v>
      </c>
      <c r="P25" s="43">
        <f t="shared" si="4"/>
        <v>0</v>
      </c>
      <c r="Q25" s="43">
        <f t="shared" si="4"/>
        <v>0</v>
      </c>
      <c r="R25" s="43">
        <f t="shared" si="4"/>
        <v>0</v>
      </c>
      <c r="S25" s="43">
        <f t="shared" si="4"/>
        <v>0</v>
      </c>
      <c r="T25" s="43">
        <f t="shared" si="4"/>
        <v>0</v>
      </c>
      <c r="U25" s="43">
        <f t="shared" si="4"/>
        <v>0</v>
      </c>
      <c r="V25" s="43">
        <f t="shared" si="4"/>
        <v>0</v>
      </c>
      <c r="W25" s="43">
        <f t="shared" si="4"/>
        <v>0</v>
      </c>
      <c r="X25" s="43">
        <f t="shared" si="4"/>
        <v>0</v>
      </c>
      <c r="Y25" s="43">
        <f t="shared" si="4"/>
        <v>0</v>
      </c>
    </row>
    <row r="26" spans="1:25" ht="25.5" customHeight="1">
      <c r="A26" s="35"/>
      <c r="B26" s="36"/>
      <c r="C26" s="36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25">
      <c r="A27" s="38" t="s">
        <v>53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1:2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</row>
    <row r="29" spans="1:25" s="41" customFormat="1" ht="12.75">
      <c r="A29" s="9" t="s">
        <v>6</v>
      </c>
      <c r="B29" s="576" t="s">
        <v>36</v>
      </c>
      <c r="C29" s="577"/>
      <c r="D29" s="578"/>
      <c r="E29" s="40">
        <v>2025</v>
      </c>
      <c r="F29" s="9">
        <v>2026</v>
      </c>
      <c r="G29" s="40">
        <v>2027</v>
      </c>
      <c r="H29" s="9">
        <v>2028</v>
      </c>
      <c r="I29" s="40">
        <v>2029</v>
      </c>
      <c r="J29" s="9">
        <v>2030</v>
      </c>
      <c r="K29" s="40">
        <v>2031</v>
      </c>
      <c r="L29" s="9">
        <v>2032</v>
      </c>
      <c r="M29" s="40">
        <v>2033</v>
      </c>
      <c r="N29" s="9">
        <v>2034</v>
      </c>
      <c r="O29" s="40">
        <v>2035</v>
      </c>
      <c r="P29" s="9">
        <v>2036</v>
      </c>
      <c r="Q29" s="40">
        <v>2037</v>
      </c>
      <c r="R29" s="9">
        <v>2038</v>
      </c>
      <c r="S29" s="40">
        <v>2039</v>
      </c>
      <c r="T29" s="9">
        <v>2040</v>
      </c>
      <c r="U29" s="40">
        <v>2041</v>
      </c>
      <c r="V29" s="9">
        <v>2042</v>
      </c>
      <c r="W29" s="40">
        <v>2043</v>
      </c>
      <c r="X29" s="9">
        <v>2044</v>
      </c>
      <c r="Y29" s="40">
        <v>2045</v>
      </c>
    </row>
    <row r="30" spans="1:25" ht="23.25" customHeight="1">
      <c r="A30" s="23">
        <v>1</v>
      </c>
      <c r="B30" s="573" t="s">
        <v>101</v>
      </c>
      <c r="C30" s="574"/>
      <c r="D30" s="575"/>
      <c r="E30" s="42">
        <v>146655359</v>
      </c>
      <c r="F30" s="42">
        <v>130412976</v>
      </c>
      <c r="G30" s="42">
        <v>154377823</v>
      </c>
      <c r="H30" s="42">
        <v>238228630</v>
      </c>
      <c r="I30" s="42">
        <v>353296751</v>
      </c>
      <c r="J30" s="42">
        <v>394234067</v>
      </c>
      <c r="K30" s="42">
        <v>428896474</v>
      </c>
      <c r="L30" s="42">
        <v>463197695</v>
      </c>
      <c r="M30" s="42">
        <v>499174117</v>
      </c>
      <c r="N30" s="42">
        <v>537264228</v>
      </c>
      <c r="O30" s="42">
        <v>576274536</v>
      </c>
      <c r="P30" s="42">
        <v>624566225</v>
      </c>
      <c r="Q30" s="42">
        <v>664425812</v>
      </c>
      <c r="R30" s="42">
        <v>704850663</v>
      </c>
      <c r="S30" s="42">
        <v>747273570</v>
      </c>
      <c r="T30" s="42">
        <v>793556972</v>
      </c>
      <c r="U30" s="42">
        <v>837809355</v>
      </c>
      <c r="V30" s="42">
        <v>882544470</v>
      </c>
      <c r="W30" s="42">
        <v>932293564</v>
      </c>
      <c r="X30" s="42">
        <v>985399796</v>
      </c>
      <c r="Y30" s="42">
        <v>1032949716</v>
      </c>
    </row>
    <row r="31" spans="1:25" ht="24.75" customHeight="1">
      <c r="A31" s="23">
        <v>2</v>
      </c>
      <c r="B31" s="573" t="s">
        <v>102</v>
      </c>
      <c r="C31" s="574"/>
      <c r="D31" s="575"/>
      <c r="E31" s="42">
        <v>157459191</v>
      </c>
      <c r="F31" s="42">
        <v>130412976</v>
      </c>
      <c r="G31" s="42">
        <v>154432409</v>
      </c>
      <c r="H31" s="42">
        <v>238228630</v>
      </c>
      <c r="I31" s="42">
        <v>353296751</v>
      </c>
      <c r="J31" s="42">
        <v>396710197</v>
      </c>
      <c r="K31" s="42">
        <v>428896474</v>
      </c>
      <c r="L31" s="42">
        <v>463197695</v>
      </c>
      <c r="M31" s="42">
        <v>499174117</v>
      </c>
      <c r="N31" s="42">
        <v>547765390</v>
      </c>
      <c r="O31" s="42">
        <v>576274536</v>
      </c>
      <c r="P31" s="42">
        <v>624566225</v>
      </c>
      <c r="Q31" s="42">
        <v>664425812</v>
      </c>
      <c r="R31" s="42">
        <v>704850663</v>
      </c>
      <c r="S31" s="42">
        <v>747273570</v>
      </c>
      <c r="T31" s="42">
        <v>793556972</v>
      </c>
      <c r="U31" s="42">
        <v>837809355</v>
      </c>
      <c r="V31" s="42">
        <v>882544470</v>
      </c>
      <c r="W31" s="42">
        <v>932293564</v>
      </c>
      <c r="X31" s="42">
        <v>985399796</v>
      </c>
      <c r="Y31" s="42">
        <v>1032949716</v>
      </c>
    </row>
    <row r="32" spans="1:25" ht="25.5" customHeight="1">
      <c r="A32" s="23">
        <v>3</v>
      </c>
      <c r="B32" s="573" t="s">
        <v>13</v>
      </c>
      <c r="C32" s="574"/>
      <c r="D32" s="575"/>
      <c r="E32" s="43">
        <f t="shared" ref="E32:Y32" si="5">E31-E30</f>
        <v>10803832</v>
      </c>
      <c r="F32" s="43">
        <f t="shared" si="5"/>
        <v>0</v>
      </c>
      <c r="G32" s="43">
        <f t="shared" si="5"/>
        <v>54586</v>
      </c>
      <c r="H32" s="43">
        <f t="shared" si="5"/>
        <v>0</v>
      </c>
      <c r="I32" s="43">
        <f t="shared" si="5"/>
        <v>0</v>
      </c>
      <c r="J32" s="43">
        <f t="shared" si="5"/>
        <v>2476130</v>
      </c>
      <c r="K32" s="43">
        <f t="shared" si="5"/>
        <v>0</v>
      </c>
      <c r="L32" s="43">
        <f t="shared" si="5"/>
        <v>0</v>
      </c>
      <c r="M32" s="43">
        <f t="shared" si="5"/>
        <v>0</v>
      </c>
      <c r="N32" s="43">
        <f t="shared" si="5"/>
        <v>10501162</v>
      </c>
      <c r="O32" s="43">
        <f t="shared" si="5"/>
        <v>0</v>
      </c>
      <c r="P32" s="43">
        <f t="shared" si="5"/>
        <v>0</v>
      </c>
      <c r="Q32" s="43">
        <f t="shared" si="5"/>
        <v>0</v>
      </c>
      <c r="R32" s="43">
        <f t="shared" si="5"/>
        <v>0</v>
      </c>
      <c r="S32" s="43">
        <f t="shared" si="5"/>
        <v>0</v>
      </c>
      <c r="T32" s="43">
        <f t="shared" si="5"/>
        <v>0</v>
      </c>
      <c r="U32" s="43">
        <f t="shared" si="5"/>
        <v>0</v>
      </c>
      <c r="V32" s="43">
        <f t="shared" si="5"/>
        <v>0</v>
      </c>
      <c r="W32" s="43">
        <f t="shared" si="5"/>
        <v>0</v>
      </c>
      <c r="X32" s="43">
        <f t="shared" si="5"/>
        <v>0</v>
      </c>
      <c r="Y32" s="43">
        <f t="shared" si="5"/>
        <v>0</v>
      </c>
    </row>
    <row r="52" spans="6:6">
      <c r="F52" s="4">
        <v>1745594</v>
      </c>
    </row>
  </sheetData>
  <mergeCells count="20">
    <mergeCell ref="D2:G2"/>
    <mergeCell ref="I2:L2"/>
    <mergeCell ref="N2:Q2"/>
    <mergeCell ref="U2:Y2"/>
    <mergeCell ref="A4:W4"/>
    <mergeCell ref="B7:B8"/>
    <mergeCell ref="B32:D32"/>
    <mergeCell ref="B31:D31"/>
    <mergeCell ref="B30:D30"/>
    <mergeCell ref="B29:D29"/>
    <mergeCell ref="B9:B10"/>
    <mergeCell ref="B12:C12"/>
    <mergeCell ref="B13:C13"/>
    <mergeCell ref="B15:C15"/>
    <mergeCell ref="B16:C16"/>
    <mergeCell ref="B18:C18"/>
    <mergeCell ref="B22:D22"/>
    <mergeCell ref="B23:D23"/>
    <mergeCell ref="B24:D24"/>
    <mergeCell ref="B25:D25"/>
  </mergeCells>
  <printOptions horizontalCentered="1"/>
  <pageMargins left="0" right="0" top="0.74803149606299213" bottom="0.74803149606299213" header="0.31496062992125984" footer="0.31496062992125984"/>
  <pageSetup paperSize="8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Zał. nr 1</vt:lpstr>
      <vt:lpstr>Zał. nr 2</vt:lpstr>
      <vt:lpstr>'Zał. nr 1'!Obszar_wydruku</vt:lpstr>
      <vt:lpstr>'Zał. nr 2'!Obszar_wydruku</vt:lpstr>
      <vt:lpstr>'Zał. nr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Kajzar Karolina</dc:creator>
  <cp:lastModifiedBy>Kajzar Karolina</cp:lastModifiedBy>
  <cp:lastPrinted>2024-02-12T08:48:49Z</cp:lastPrinted>
  <dcterms:created xsi:type="dcterms:W3CDTF">2022-11-03T13:36:52Z</dcterms:created>
  <dcterms:modified xsi:type="dcterms:W3CDTF">2024-02-12T08:51:03Z</dcterms:modified>
</cp:coreProperties>
</file>