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Z\KZ_I\.1POSIEDZENIA ZARZĄDU\474 - 28 marca 2023\Materiały\Dep. Gospodarki Regionalnej\Analiza sytuacji na rynku pracy\"/>
    </mc:Choice>
  </mc:AlternateContent>
  <xr:revisionPtr revIDLastSave="0" documentId="13_ncr:1_{6A82B0CA-A404-440F-A633-320D60183611}" xr6:coauthVersionLast="36" xr6:coauthVersionMax="47" xr10:uidLastSave="{00000000-0000-0000-0000-000000000000}"/>
  <bookViews>
    <workbookView xWindow="-120" yWindow="-120" windowWidth="29040" windowHeight="15720" tabRatio="949" activeTab="25" xr2:uid="{00000000-000D-0000-FFFF-FFFF00000000}"/>
  </bookViews>
  <sheets>
    <sheet name="T.I" sheetId="26" r:id="rId1"/>
    <sheet name="T.II" sheetId="2" r:id="rId2"/>
    <sheet name="T.III" sheetId="6" r:id="rId3"/>
    <sheet name="T.IV" sheetId="28" r:id="rId4"/>
    <sheet name="T.V" sheetId="27" r:id="rId5"/>
    <sheet name="T.VI" sheetId="31" r:id="rId6"/>
    <sheet name="T.VII" sheetId="29" r:id="rId7"/>
    <sheet name="T.VIII" sheetId="32" r:id="rId8"/>
    <sheet name="T.IX T.X T.XI" sheetId="12" r:id="rId9"/>
    <sheet name="T.XII" sheetId="48" r:id="rId10"/>
    <sheet name="T.XIII" sheetId="47" r:id="rId11"/>
    <sheet name="T.XIV" sheetId="3" r:id="rId12"/>
    <sheet name="T.XV" sheetId="37" r:id="rId13"/>
    <sheet name="T.XVI" sheetId="40" r:id="rId14"/>
    <sheet name="T.XVII" sheetId="39" r:id="rId15"/>
    <sheet name="T.XVIII" sheetId="34" r:id="rId16"/>
    <sheet name="T.XIX" sheetId="41" r:id="rId17"/>
    <sheet name="T.XX" sheetId="42" r:id="rId18"/>
    <sheet name="T.XXI" sheetId="17" r:id="rId19"/>
    <sheet name="T.XXII" sheetId="58" r:id="rId20"/>
    <sheet name="T.XXIII" sheetId="43" r:id="rId21"/>
    <sheet name="T.XXIV" sheetId="44" r:id="rId22"/>
    <sheet name="T.XXV" sheetId="45" r:id="rId23"/>
    <sheet name="T.XXVI" sheetId="18" r:id="rId24"/>
    <sheet name="T.XXVII" sheetId="46" r:id="rId25"/>
    <sheet name="T.XXVIII" sheetId="21" r:id="rId26"/>
  </sheets>
  <definedNames>
    <definedName name="Tabela_II._____BEZROBOTNI_W_PUP_ORAZ_STOPA_BEZROBOCIA_WG_POWIATÓW" comment="Tab. 2">T.II!$B$2:$H$34</definedName>
  </definedNames>
  <calcPr calcId="191029"/>
</workbook>
</file>

<file path=xl/calcChain.xml><?xml version="1.0" encoding="utf-8"?>
<calcChain xmlns="http://schemas.openxmlformats.org/spreadsheetml/2006/main">
  <c r="X8" i="43" l="1"/>
  <c r="Y8" i="43"/>
  <c r="Z8" i="43"/>
  <c r="AA8" i="43"/>
  <c r="AB8" i="43"/>
  <c r="AC8" i="43"/>
  <c r="AD8" i="43"/>
  <c r="AE8" i="43"/>
  <c r="AF8" i="43"/>
  <c r="AG8" i="43"/>
  <c r="AH8" i="43"/>
  <c r="AI8" i="43"/>
  <c r="W8" i="43" s="1"/>
  <c r="AL8" i="43"/>
  <c r="AM8" i="43"/>
  <c r="AN8" i="43"/>
  <c r="AO8" i="43"/>
  <c r="AP8" i="43"/>
  <c r="AQ8" i="43"/>
  <c r="AR8" i="43"/>
  <c r="AS8" i="43"/>
  <c r="AT8" i="43"/>
  <c r="AU8" i="43"/>
  <c r="AV8" i="43"/>
  <c r="AW8" i="43"/>
  <c r="W9" i="43"/>
  <c r="AK9" i="43"/>
  <c r="W10" i="43"/>
  <c r="AK10" i="43"/>
  <c r="W11" i="43"/>
  <c r="AK11" i="43"/>
  <c r="W12" i="43"/>
  <c r="AK12" i="43"/>
  <c r="W13" i="43"/>
  <c r="AK13" i="43"/>
  <c r="W14" i="43"/>
  <c r="AK14" i="43"/>
  <c r="W15" i="43"/>
  <c r="AK15" i="43"/>
  <c r="W16" i="43"/>
  <c r="AK16" i="43"/>
  <c r="W17" i="43"/>
  <c r="AK17" i="43"/>
  <c r="W18" i="43"/>
  <c r="AK18" i="43"/>
  <c r="W19" i="43"/>
  <c r="AK19" i="43"/>
  <c r="W20" i="43"/>
  <c r="AK20" i="43"/>
  <c r="W21" i="43"/>
  <c r="AK21" i="43"/>
  <c r="W22" i="43"/>
  <c r="AK22" i="43"/>
  <c r="W23" i="43"/>
  <c r="AK23" i="43"/>
  <c r="W24" i="43"/>
  <c r="AK24" i="43"/>
  <c r="W25" i="43"/>
  <c r="AK25" i="43"/>
  <c r="W26" i="43"/>
  <c r="AK26" i="43"/>
  <c r="W27" i="43"/>
  <c r="AK27" i="43"/>
  <c r="W28" i="43"/>
  <c r="AK28" i="43"/>
  <c r="W29" i="43"/>
  <c r="AK29" i="43"/>
  <c r="W30" i="43"/>
  <c r="AK30" i="43"/>
  <c r="W31" i="43"/>
  <c r="AK31" i="43"/>
  <c r="W32" i="43"/>
  <c r="AK32" i="43"/>
  <c r="W33" i="43"/>
  <c r="AK33" i="43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C18" i="6"/>
  <c r="E18" i="6"/>
  <c r="C19" i="6"/>
  <c r="E19" i="6"/>
  <c r="D9" i="37"/>
  <c r="F9" i="37"/>
  <c r="D10" i="37"/>
  <c r="F10" i="37"/>
  <c r="D11" i="37"/>
  <c r="F11" i="37"/>
  <c r="D12" i="37"/>
  <c r="F12" i="37"/>
  <c r="D13" i="37"/>
  <c r="F13" i="37"/>
  <c r="D14" i="37"/>
  <c r="F14" i="37"/>
  <c r="D15" i="37"/>
  <c r="F15" i="37"/>
  <c r="D16" i="37"/>
  <c r="F16" i="37"/>
  <c r="C9" i="28"/>
  <c r="D9" i="28"/>
  <c r="E10" i="28"/>
  <c r="F10" i="28"/>
  <c r="E11" i="28"/>
  <c r="F11" i="28" s="1"/>
  <c r="E12" i="28"/>
  <c r="F12" i="28"/>
  <c r="E13" i="28"/>
  <c r="F13" i="28" s="1"/>
  <c r="E14" i="28"/>
  <c r="F14" i="28" s="1"/>
  <c r="E15" i="28"/>
  <c r="F15" i="28" s="1"/>
  <c r="E16" i="28"/>
  <c r="F16" i="28" s="1"/>
  <c r="E17" i="28"/>
  <c r="F17" i="28"/>
  <c r="E18" i="28"/>
  <c r="F18" i="28" s="1"/>
  <c r="E19" i="28"/>
  <c r="E20" i="28"/>
  <c r="F20" i="28"/>
  <c r="E21" i="28"/>
  <c r="F21" i="28" s="1"/>
  <c r="E22" i="28"/>
  <c r="F22" i="28" s="1"/>
  <c r="E23" i="28"/>
  <c r="F23" i="28" s="1"/>
  <c r="E24" i="28"/>
  <c r="F24" i="28"/>
  <c r="E25" i="28"/>
  <c r="F25" i="28" s="1"/>
  <c r="E26" i="28"/>
  <c r="E27" i="28"/>
  <c r="F27" i="28" s="1"/>
  <c r="E28" i="28"/>
  <c r="F28" i="28" s="1"/>
  <c r="E29" i="28"/>
  <c r="F29" i="28" s="1"/>
  <c r="E30" i="28"/>
  <c r="F30" i="28"/>
  <c r="E31" i="28"/>
  <c r="F31" i="28" s="1"/>
  <c r="E32" i="28"/>
  <c r="F32" i="28" s="1"/>
  <c r="E33" i="28"/>
  <c r="F33" i="28"/>
  <c r="E34" i="28"/>
  <c r="F34" i="28" s="1"/>
  <c r="AK8" i="43" l="1"/>
  <c r="F26" i="28"/>
  <c r="E9" i="28"/>
  <c r="F9" i="28" s="1"/>
  <c r="F19" i="28"/>
  <c r="O10" i="21"/>
  <c r="O7" i="21"/>
  <c r="G18" i="41"/>
  <c r="G17" i="41"/>
  <c r="K12" i="37"/>
  <c r="H9" i="37"/>
  <c r="H11" i="37"/>
  <c r="H8" i="26"/>
  <c r="F8" i="31"/>
  <c r="E9" i="31"/>
  <c r="F11" i="27"/>
  <c r="G7" i="27"/>
  <c r="F10" i="6"/>
  <c r="K11" i="37"/>
  <c r="L11" i="37" s="1"/>
  <c r="F9" i="31" l="1"/>
  <c r="O33" i="21"/>
  <c r="O32" i="21"/>
  <c r="O31" i="21"/>
  <c r="O30" i="21"/>
  <c r="O29" i="21"/>
  <c r="O27" i="21"/>
  <c r="O26" i="21"/>
  <c r="O25" i="21"/>
  <c r="O24" i="21"/>
  <c r="O22" i="21"/>
  <c r="O18" i="21"/>
  <c r="O17" i="21"/>
  <c r="O16" i="21"/>
  <c r="O15" i="21"/>
  <c r="O14" i="21"/>
  <c r="O12" i="21"/>
  <c r="O11" i="21"/>
  <c r="O9" i="21"/>
  <c r="E59" i="42"/>
  <c r="E8" i="34" l="1"/>
  <c r="O10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M11" i="39" s="1"/>
  <c r="I10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P10" i="39" l="1"/>
  <c r="M10" i="39"/>
  <c r="D19" i="41"/>
  <c r="D18" i="41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C9" i="47"/>
  <c r="C8" i="32"/>
  <c r="E29" i="48" l="1"/>
  <c r="E28" i="48"/>
  <c r="E27" i="48"/>
  <c r="E26" i="48"/>
  <c r="E25" i="48"/>
  <c r="E24" i="48"/>
  <c r="E23" i="48"/>
  <c r="E21" i="48"/>
  <c r="E20" i="48"/>
  <c r="E19" i="48"/>
  <c r="E18" i="48"/>
  <c r="E17" i="48"/>
  <c r="E15" i="48"/>
  <c r="E14" i="48"/>
  <c r="E13" i="48"/>
  <c r="E12" i="48"/>
  <c r="E11" i="48"/>
  <c r="E10" i="48"/>
  <c r="D38" i="42" l="1"/>
  <c r="O17" i="39" l="1"/>
  <c r="H17" i="3" l="1"/>
  <c r="I17" i="3" s="1"/>
  <c r="H20" i="2"/>
  <c r="E26" i="27"/>
  <c r="G10" i="6" l="1"/>
  <c r="H10" i="6" s="1"/>
  <c r="F9" i="6"/>
  <c r="I10" i="26"/>
  <c r="D11" i="44" l="1"/>
  <c r="D6" i="44"/>
  <c r="G7" i="41" l="1"/>
  <c r="G16" i="41"/>
  <c r="G15" i="41"/>
  <c r="G14" i="41"/>
  <c r="G13" i="41"/>
  <c r="G12" i="41"/>
  <c r="G11" i="41"/>
  <c r="G10" i="41"/>
  <c r="G9" i="41"/>
  <c r="G8" i="41"/>
  <c r="F17" i="41"/>
  <c r="F16" i="41"/>
  <c r="F15" i="41"/>
  <c r="F14" i="41"/>
  <c r="F13" i="41"/>
  <c r="F12" i="41"/>
  <c r="F11" i="41"/>
  <c r="F10" i="41"/>
  <c r="F9" i="41"/>
  <c r="F8" i="41"/>
  <c r="F7" i="41"/>
  <c r="E18" i="41"/>
  <c r="C13" i="45"/>
  <c r="D23" i="45"/>
  <c r="D12" i="45" s="1"/>
  <c r="L17" i="45" s="1"/>
  <c r="C23" i="45"/>
  <c r="D13" i="45"/>
  <c r="K15" i="45" s="1"/>
  <c r="G21" i="45" l="1"/>
  <c r="G15" i="45"/>
  <c r="K16" i="45"/>
  <c r="K18" i="45"/>
  <c r="F18" i="41"/>
  <c r="G22" i="45"/>
  <c r="K17" i="45"/>
  <c r="K19" i="45"/>
  <c r="G16" i="45"/>
  <c r="G20" i="45"/>
  <c r="L18" i="45"/>
  <c r="L19" i="45"/>
  <c r="L20" i="45"/>
  <c r="L21" i="45"/>
  <c r="K21" i="45"/>
  <c r="L25" i="45"/>
  <c r="K20" i="45"/>
  <c r="L23" i="45"/>
  <c r="K22" i="45"/>
  <c r="L24" i="45"/>
  <c r="L13" i="45"/>
  <c r="L12" i="45" s="1"/>
  <c r="L15" i="45"/>
  <c r="G18" i="45"/>
  <c r="L16" i="45"/>
  <c r="L22" i="45"/>
  <c r="G17" i="45"/>
  <c r="G19" i="45"/>
  <c r="K13" i="45" l="1"/>
  <c r="H15" i="45"/>
  <c r="H25" i="45"/>
  <c r="H23" i="45"/>
  <c r="H20" i="45"/>
  <c r="H16" i="45"/>
  <c r="H24" i="45"/>
  <c r="H22" i="45"/>
  <c r="H17" i="45"/>
  <c r="H19" i="45"/>
  <c r="H18" i="45"/>
  <c r="H21" i="45"/>
  <c r="H13" i="45"/>
  <c r="G13" i="45"/>
  <c r="C10" i="45"/>
  <c r="F15" i="45" l="1"/>
  <c r="F13" i="45"/>
  <c r="F12" i="45"/>
  <c r="F19" i="45"/>
  <c r="H12" i="45"/>
  <c r="F26" i="45"/>
  <c r="F22" i="45"/>
  <c r="F18" i="45"/>
  <c r="F20" i="45"/>
  <c r="F25" i="45"/>
  <c r="F21" i="45"/>
  <c r="F17" i="45"/>
  <c r="F11" i="45"/>
  <c r="F24" i="45"/>
  <c r="F16" i="45"/>
  <c r="F23" i="45"/>
  <c r="M11" i="43"/>
  <c r="M10" i="43"/>
  <c r="M9" i="43"/>
  <c r="F10" i="45" l="1"/>
  <c r="I9" i="18" l="1"/>
  <c r="C32" i="46" l="1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E32" i="34" l="1"/>
  <c r="F12" i="34" s="1"/>
  <c r="C11" i="40"/>
  <c r="J11" i="40" l="1"/>
  <c r="F14" i="34"/>
  <c r="F26" i="34"/>
  <c r="F15" i="34"/>
  <c r="F16" i="34"/>
  <c r="F27" i="34"/>
  <c r="F28" i="34"/>
  <c r="F30" i="34"/>
  <c r="F17" i="34"/>
  <c r="F18" i="34"/>
  <c r="F20" i="34"/>
  <c r="F21" i="34"/>
  <c r="F22" i="34"/>
  <c r="F10" i="34"/>
  <c r="F31" i="34"/>
  <c r="F11" i="34"/>
  <c r="F24" i="34"/>
  <c r="F32" i="34"/>
  <c r="F19" i="34"/>
  <c r="F23" i="34"/>
  <c r="F13" i="34"/>
  <c r="F25" i="34"/>
  <c r="F29" i="34"/>
  <c r="F8" i="34" l="1"/>
  <c r="E17" i="2" l="1"/>
  <c r="E16" i="2"/>
  <c r="L10" i="39" l="1"/>
  <c r="I11" i="40"/>
  <c r="H12" i="40"/>
  <c r="H11" i="40"/>
  <c r="K12" i="3" l="1"/>
  <c r="L12" i="3" s="1"/>
  <c r="K8" i="3"/>
  <c r="L8" i="3" s="1"/>
  <c r="H11" i="3"/>
  <c r="I11" i="3" s="1"/>
  <c r="H8" i="3"/>
  <c r="I8" i="3" s="1"/>
  <c r="F7" i="3"/>
  <c r="E7" i="3"/>
  <c r="D7" i="3"/>
  <c r="K7" i="3" s="1"/>
  <c r="L7" i="3" s="1"/>
  <c r="C7" i="3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1" i="3"/>
  <c r="L11" i="3" s="1"/>
  <c r="K10" i="3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6" i="3"/>
  <c r="I16" i="3" s="1"/>
  <c r="H15" i="3"/>
  <c r="I15" i="3" s="1"/>
  <c r="H14" i="3"/>
  <c r="I14" i="3" s="1"/>
  <c r="H13" i="3"/>
  <c r="I13" i="3" s="1"/>
  <c r="H12" i="3"/>
  <c r="I12" i="3" s="1"/>
  <c r="H10" i="3"/>
  <c r="H7" i="3" l="1"/>
  <c r="I7" i="3" s="1"/>
  <c r="I10" i="3"/>
  <c r="L10" i="3"/>
  <c r="D8" i="48"/>
  <c r="C8" i="48"/>
  <c r="E8" i="48" s="1"/>
  <c r="F8" i="32" l="1"/>
  <c r="E8" i="32"/>
  <c r="H8" i="32" l="1"/>
  <c r="D8" i="32"/>
  <c r="D8" i="31"/>
  <c r="C26" i="27"/>
  <c r="C9" i="27"/>
  <c r="E9" i="27"/>
  <c r="D9" i="27" l="1"/>
  <c r="E8" i="27"/>
  <c r="C8" i="27"/>
  <c r="D13" i="31" l="1"/>
  <c r="D12" i="31"/>
  <c r="D11" i="31"/>
  <c r="G8" i="32" l="1"/>
  <c r="F15" i="43"/>
  <c r="H12" i="37" l="1"/>
  <c r="K9" i="37" l="1"/>
  <c r="H25" i="32" l="1"/>
  <c r="H14" i="32"/>
  <c r="F12" i="27"/>
  <c r="D11" i="27"/>
  <c r="D12" i="27"/>
  <c r="H12" i="32" l="1"/>
  <c r="G12" i="32"/>
  <c r="F9" i="27" l="1"/>
  <c r="D10" i="45" l="1"/>
  <c r="J19" i="45" l="1"/>
  <c r="J26" i="45"/>
  <c r="J22" i="45"/>
  <c r="J18" i="45"/>
  <c r="J13" i="45"/>
  <c r="J25" i="45"/>
  <c r="J21" i="45"/>
  <c r="J17" i="45"/>
  <c r="J24" i="45"/>
  <c r="J20" i="45"/>
  <c r="J16" i="45"/>
  <c r="J11" i="45"/>
  <c r="J23" i="45"/>
  <c r="J15" i="45"/>
  <c r="J12" i="45"/>
  <c r="J10" i="45" l="1"/>
  <c r="I11" i="26" l="1"/>
  <c r="J11" i="26" s="1"/>
  <c r="J10" i="26"/>
  <c r="I9" i="26"/>
  <c r="J9" i="26" s="1"/>
  <c r="I8" i="26"/>
  <c r="J8" i="26" s="1"/>
  <c r="H11" i="26"/>
  <c r="H10" i="26"/>
  <c r="H9" i="26"/>
  <c r="E11" i="26"/>
  <c r="E10" i="26"/>
  <c r="E9" i="26"/>
  <c r="E8" i="26"/>
  <c r="C8" i="43" l="1"/>
  <c r="E8" i="17"/>
  <c r="D8" i="17"/>
  <c r="C8" i="17"/>
  <c r="E19" i="41"/>
  <c r="G9" i="6" l="1"/>
  <c r="H9" i="6" s="1"/>
  <c r="H7" i="2" l="1"/>
  <c r="G7" i="6" l="1"/>
  <c r="D18" i="44" l="1"/>
  <c r="D24" i="44"/>
  <c r="D34" i="42"/>
  <c r="F9" i="43" l="1"/>
  <c r="F9" i="18"/>
  <c r="C7" i="46" l="1"/>
  <c r="H10" i="37"/>
  <c r="H13" i="37"/>
  <c r="H14" i="37"/>
  <c r="H15" i="37"/>
  <c r="H16" i="37"/>
  <c r="H11" i="32" l="1"/>
  <c r="G11" i="32"/>
  <c r="R9" i="43" l="1"/>
  <c r="M11" i="40"/>
  <c r="C35" i="27"/>
  <c r="E8" i="2"/>
  <c r="F19" i="41" l="1"/>
  <c r="G19" i="41"/>
  <c r="H9" i="31"/>
  <c r="D8" i="27" l="1"/>
  <c r="G10" i="40"/>
  <c r="F10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O11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J12" i="40" l="1"/>
  <c r="Q15" i="40"/>
  <c r="J15" i="40"/>
  <c r="Q19" i="40"/>
  <c r="J19" i="40"/>
  <c r="Q23" i="40"/>
  <c r="J23" i="40"/>
  <c r="Q27" i="40"/>
  <c r="J27" i="40"/>
  <c r="Q31" i="40"/>
  <c r="J31" i="40"/>
  <c r="Q35" i="40"/>
  <c r="J35" i="40"/>
  <c r="Q16" i="40"/>
  <c r="J16" i="40"/>
  <c r="Q20" i="40"/>
  <c r="J20" i="40"/>
  <c r="Q24" i="40"/>
  <c r="J24" i="40"/>
  <c r="Q28" i="40"/>
  <c r="J28" i="40"/>
  <c r="Q32" i="40"/>
  <c r="J32" i="40"/>
  <c r="I13" i="40"/>
  <c r="J13" i="40"/>
  <c r="I17" i="40"/>
  <c r="J17" i="40"/>
  <c r="I21" i="40"/>
  <c r="J21" i="40"/>
  <c r="I25" i="40"/>
  <c r="J25" i="40"/>
  <c r="I29" i="40"/>
  <c r="J29" i="40"/>
  <c r="Q33" i="40"/>
  <c r="J33" i="40"/>
  <c r="I14" i="40"/>
  <c r="J14" i="40"/>
  <c r="I18" i="40"/>
  <c r="J18" i="40"/>
  <c r="I22" i="40"/>
  <c r="J22" i="40"/>
  <c r="I26" i="40"/>
  <c r="J26" i="40"/>
  <c r="I30" i="40"/>
  <c r="J30" i="40"/>
  <c r="I34" i="40"/>
  <c r="J34" i="40"/>
  <c r="P11" i="39"/>
  <c r="H10" i="40"/>
  <c r="Q12" i="40"/>
  <c r="C10" i="40"/>
  <c r="I10" i="40" s="1"/>
  <c r="I24" i="40"/>
  <c r="I23" i="40"/>
  <c r="I15" i="40"/>
  <c r="I31" i="40"/>
  <c r="I12" i="40"/>
  <c r="I16" i="40"/>
  <c r="I32" i="40"/>
  <c r="I19" i="40"/>
  <c r="I27" i="40"/>
  <c r="I35" i="40"/>
  <c r="I20" i="40"/>
  <c r="I28" i="40"/>
  <c r="Q17" i="40"/>
  <c r="Q21" i="40"/>
  <c r="Q25" i="40"/>
  <c r="Q29" i="40"/>
  <c r="Q13" i="40"/>
  <c r="Q18" i="40"/>
  <c r="Q26" i="40"/>
  <c r="Q30" i="40"/>
  <c r="Q34" i="40"/>
  <c r="I33" i="40"/>
  <c r="Q14" i="40"/>
  <c r="Q22" i="40"/>
  <c r="Q11" i="40"/>
  <c r="J10" i="40" l="1"/>
  <c r="M16" i="43" l="1"/>
  <c r="H8" i="43" l="1"/>
  <c r="J8" i="43"/>
  <c r="D35" i="27" l="1"/>
  <c r="C5" i="12" l="1"/>
  <c r="H36" i="32" l="1"/>
  <c r="E35" i="27"/>
  <c r="K16" i="43" l="1"/>
  <c r="D9" i="29" l="1"/>
  <c r="C9" i="29"/>
  <c r="D7" i="12" l="1"/>
  <c r="D11" i="12"/>
  <c r="D8" i="12"/>
  <c r="D12" i="12"/>
  <c r="D9" i="12"/>
  <c r="D10" i="12"/>
  <c r="E9" i="29"/>
  <c r="D5" i="12" l="1"/>
  <c r="N10" i="40"/>
  <c r="J9" i="39"/>
  <c r="D9" i="39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5" i="43"/>
  <c r="M14" i="43"/>
  <c r="M13" i="43"/>
  <c r="M12" i="43"/>
  <c r="M8" i="43" l="1"/>
  <c r="R8" i="43" s="1"/>
  <c r="O9" i="39"/>
  <c r="P9" i="39" s="1"/>
  <c r="D28" i="27" l="1"/>
  <c r="F28" i="27"/>
  <c r="R26" i="43" l="1"/>
  <c r="L12" i="37" l="1"/>
  <c r="K10" i="37"/>
  <c r="L10" i="37" s="1"/>
  <c r="L9" i="37"/>
  <c r="F11" i="31" l="1"/>
  <c r="F13" i="31"/>
  <c r="F12" i="31"/>
  <c r="H9" i="18" l="1"/>
  <c r="G9" i="18"/>
  <c r="E9" i="18"/>
  <c r="D9" i="18"/>
  <c r="C9" i="18"/>
  <c r="R11" i="43"/>
  <c r="O9" i="43"/>
  <c r="N9" i="43"/>
  <c r="S9" i="43" s="1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P17" i="39"/>
  <c r="O16" i="39"/>
  <c r="O15" i="39"/>
  <c r="O14" i="39"/>
  <c r="O13" i="39"/>
  <c r="O12" i="39"/>
  <c r="H13" i="40"/>
  <c r="E11" i="40"/>
  <c r="D10" i="40"/>
  <c r="M16" i="37"/>
  <c r="M15" i="37"/>
  <c r="M14" i="37"/>
  <c r="M13" i="37"/>
  <c r="M12" i="37"/>
  <c r="M11" i="37"/>
  <c r="M10" i="37"/>
  <c r="M9" i="37"/>
  <c r="M7" i="37"/>
  <c r="N7" i="37" s="1"/>
  <c r="M6" i="37"/>
  <c r="N6" i="37" s="1"/>
  <c r="K16" i="37"/>
  <c r="K15" i="37"/>
  <c r="L15" i="37" s="1"/>
  <c r="K14" i="37"/>
  <c r="K13" i="37"/>
  <c r="K7" i="37"/>
  <c r="L7" i="37" s="1"/>
  <c r="K6" i="37"/>
  <c r="L6" i="37" s="1"/>
  <c r="H17" i="32"/>
  <c r="G17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6" i="32"/>
  <c r="G15" i="32"/>
  <c r="G14" i="32"/>
  <c r="G10" i="32"/>
  <c r="I34" i="29"/>
  <c r="J34" i="29" s="1"/>
  <c r="I33" i="29"/>
  <c r="J33" i="29" s="1"/>
  <c r="I32" i="29"/>
  <c r="J32" i="29" s="1"/>
  <c r="I31" i="29"/>
  <c r="J31" i="29" s="1"/>
  <c r="I30" i="29"/>
  <c r="J30" i="29" s="1"/>
  <c r="I29" i="29"/>
  <c r="J29" i="29" s="1"/>
  <c r="I28" i="29"/>
  <c r="J28" i="29" s="1"/>
  <c r="I27" i="29"/>
  <c r="J27" i="29" s="1"/>
  <c r="I26" i="29"/>
  <c r="J26" i="29" s="1"/>
  <c r="I25" i="29"/>
  <c r="J25" i="29" s="1"/>
  <c r="I24" i="29"/>
  <c r="J24" i="29" s="1"/>
  <c r="I23" i="29"/>
  <c r="J23" i="29" s="1"/>
  <c r="I22" i="29"/>
  <c r="J22" i="29" s="1"/>
  <c r="I21" i="29"/>
  <c r="J21" i="29" s="1"/>
  <c r="I20" i="29"/>
  <c r="J20" i="29" s="1"/>
  <c r="I19" i="29"/>
  <c r="J19" i="29" s="1"/>
  <c r="I18" i="29"/>
  <c r="J18" i="29" s="1"/>
  <c r="I17" i="29"/>
  <c r="J17" i="29" s="1"/>
  <c r="I16" i="29"/>
  <c r="J16" i="29" s="1"/>
  <c r="I15" i="29"/>
  <c r="J15" i="29" s="1"/>
  <c r="I14" i="29"/>
  <c r="J14" i="29" s="1"/>
  <c r="I13" i="29"/>
  <c r="J13" i="29" s="1"/>
  <c r="I12" i="29"/>
  <c r="J12" i="29" s="1"/>
  <c r="I11" i="29"/>
  <c r="J11" i="29" s="1"/>
  <c r="I10" i="29"/>
  <c r="J10" i="29" s="1"/>
  <c r="K11" i="29"/>
  <c r="L11" i="29" s="1"/>
  <c r="K10" i="29"/>
  <c r="L10" i="29" s="1"/>
  <c r="K34" i="29"/>
  <c r="L34" i="29" s="1"/>
  <c r="K33" i="29"/>
  <c r="L33" i="29" s="1"/>
  <c r="K32" i="29"/>
  <c r="L32" i="29" s="1"/>
  <c r="K31" i="29"/>
  <c r="L31" i="29" s="1"/>
  <c r="K30" i="29"/>
  <c r="L30" i="29" s="1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L24" i="29" s="1"/>
  <c r="K23" i="29"/>
  <c r="L23" i="29" s="1"/>
  <c r="K22" i="29"/>
  <c r="L22" i="29" s="1"/>
  <c r="K21" i="29"/>
  <c r="L21" i="29" s="1"/>
  <c r="K20" i="29"/>
  <c r="L20" i="29" s="1"/>
  <c r="K19" i="29"/>
  <c r="L19" i="29" s="1"/>
  <c r="K18" i="29"/>
  <c r="L18" i="29" s="1"/>
  <c r="K17" i="29"/>
  <c r="L17" i="29" s="1"/>
  <c r="K16" i="29"/>
  <c r="L16" i="29" s="1"/>
  <c r="K15" i="29"/>
  <c r="L15" i="29" s="1"/>
  <c r="K14" i="29"/>
  <c r="L14" i="29" s="1"/>
  <c r="K13" i="29"/>
  <c r="L13" i="29" s="1"/>
  <c r="K12" i="29"/>
  <c r="L12" i="29" s="1"/>
  <c r="G11" i="31"/>
  <c r="G8" i="31"/>
  <c r="H8" i="31"/>
  <c r="D17" i="27"/>
  <c r="D16" i="27"/>
  <c r="D15" i="27"/>
  <c r="D14" i="27"/>
  <c r="F43" i="27"/>
  <c r="G17" i="6"/>
  <c r="G16" i="6"/>
  <c r="G15" i="6"/>
  <c r="G14" i="6"/>
  <c r="G13" i="6"/>
  <c r="G12" i="6"/>
  <c r="D17" i="6"/>
  <c r="D16" i="6"/>
  <c r="D15" i="6"/>
  <c r="D14" i="6"/>
  <c r="D13" i="6"/>
  <c r="D12" i="6"/>
  <c r="D10" i="6"/>
  <c r="D9" i="6"/>
  <c r="F17" i="6"/>
  <c r="F16" i="6"/>
  <c r="F15" i="6"/>
  <c r="F14" i="6"/>
  <c r="F13" i="6"/>
  <c r="F12" i="6"/>
  <c r="H8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K16" i="2" s="1"/>
  <c r="H15" i="2"/>
  <c r="H14" i="2"/>
  <c r="H13" i="2"/>
  <c r="H12" i="2"/>
  <c r="K12" i="2" s="1"/>
  <c r="H11" i="2"/>
  <c r="H10" i="2"/>
  <c r="H9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5" i="2"/>
  <c r="E14" i="2"/>
  <c r="E13" i="2"/>
  <c r="E12" i="2"/>
  <c r="E11" i="2"/>
  <c r="E10" i="2"/>
  <c r="J10" i="2" s="1"/>
  <c r="E9" i="2"/>
  <c r="J14" i="2" l="1"/>
  <c r="J28" i="2"/>
  <c r="J32" i="2"/>
  <c r="K21" i="2"/>
  <c r="K8" i="2"/>
  <c r="K20" i="2"/>
  <c r="J11" i="2"/>
  <c r="J15" i="2"/>
  <c r="J21" i="2"/>
  <c r="J25" i="2"/>
  <c r="J29" i="2"/>
  <c r="K9" i="2"/>
  <c r="K13" i="2"/>
  <c r="K17" i="2"/>
  <c r="K22" i="2"/>
  <c r="K26" i="2"/>
  <c r="K30" i="2"/>
  <c r="J20" i="2"/>
  <c r="K29" i="2"/>
  <c r="J12" i="2"/>
  <c r="J18" i="2"/>
  <c r="J22" i="2"/>
  <c r="J26" i="2"/>
  <c r="J30" i="2"/>
  <c r="K10" i="2"/>
  <c r="K14" i="2"/>
  <c r="K18" i="2"/>
  <c r="K23" i="2"/>
  <c r="K27" i="2"/>
  <c r="K31" i="2"/>
  <c r="J24" i="2"/>
  <c r="K25" i="2"/>
  <c r="J9" i="2"/>
  <c r="J8" i="2"/>
  <c r="J16" i="2"/>
  <c r="J17" i="2"/>
  <c r="J13" i="2"/>
  <c r="J19" i="2"/>
  <c r="J23" i="2"/>
  <c r="J27" i="2"/>
  <c r="J31" i="2"/>
  <c r="K11" i="2"/>
  <c r="K15" i="2"/>
  <c r="K19" i="2"/>
  <c r="K24" i="2"/>
  <c r="K28" i="2"/>
  <c r="K32" i="2"/>
  <c r="D18" i="6"/>
  <c r="F18" i="6"/>
  <c r="P20" i="39"/>
  <c r="P32" i="39"/>
  <c r="P21" i="39"/>
  <c r="P33" i="39"/>
  <c r="P22" i="39"/>
  <c r="P34" i="39"/>
  <c r="P23" i="39"/>
  <c r="P12" i="39"/>
  <c r="P24" i="39"/>
  <c r="P19" i="39"/>
  <c r="P13" i="39"/>
  <c r="P25" i="39"/>
  <c r="P31" i="39"/>
  <c r="P14" i="39"/>
  <c r="P26" i="39"/>
  <c r="P15" i="39"/>
  <c r="P27" i="39"/>
  <c r="P16" i="39"/>
  <c r="P28" i="39"/>
  <c r="P29" i="39"/>
  <c r="P18" i="39"/>
  <c r="P30" i="39"/>
  <c r="Q10" i="40"/>
  <c r="E10" i="40"/>
  <c r="K9" i="39" l="1"/>
  <c r="L9" i="39" s="1"/>
  <c r="P20" i="40"/>
  <c r="P19" i="40"/>
  <c r="P18" i="40"/>
  <c r="P17" i="40"/>
  <c r="P15" i="40"/>
  <c r="H35" i="40"/>
  <c r="H34" i="40"/>
  <c r="H32" i="40"/>
  <c r="H28" i="40"/>
  <c r="H25" i="40"/>
  <c r="H21" i="40"/>
  <c r="H18" i="40"/>
  <c r="E17" i="40"/>
  <c r="H14" i="40"/>
  <c r="E12" i="40"/>
  <c r="O10" i="40"/>
  <c r="N16" i="37" l="1"/>
  <c r="N15" i="37"/>
  <c r="N14" i="37"/>
  <c r="N13" i="37"/>
  <c r="N12" i="37"/>
  <c r="N11" i="37"/>
  <c r="N10" i="37"/>
  <c r="N9" i="37"/>
  <c r="L16" i="37"/>
  <c r="L14" i="37"/>
  <c r="L13" i="37"/>
  <c r="J16" i="37"/>
  <c r="J15" i="37"/>
  <c r="J14" i="37"/>
  <c r="J13" i="37"/>
  <c r="J12" i="37"/>
  <c r="J11" i="37"/>
  <c r="J10" i="37"/>
  <c r="J9" i="37"/>
  <c r="O33" i="43" l="1"/>
  <c r="T33" i="43" s="1"/>
  <c r="O32" i="43"/>
  <c r="T32" i="43" s="1"/>
  <c r="O31" i="43"/>
  <c r="T31" i="43" s="1"/>
  <c r="O30" i="43"/>
  <c r="T30" i="43" s="1"/>
  <c r="O29" i="43"/>
  <c r="T29" i="43" s="1"/>
  <c r="O28" i="43"/>
  <c r="T28" i="43" s="1"/>
  <c r="O27" i="43"/>
  <c r="T27" i="43" s="1"/>
  <c r="O26" i="43"/>
  <c r="T26" i="43" s="1"/>
  <c r="O25" i="43"/>
  <c r="T25" i="43" s="1"/>
  <c r="O24" i="43"/>
  <c r="T24" i="43" s="1"/>
  <c r="O23" i="43"/>
  <c r="T23" i="43" s="1"/>
  <c r="O22" i="43"/>
  <c r="T22" i="43" s="1"/>
  <c r="O21" i="43"/>
  <c r="T21" i="43" s="1"/>
  <c r="O20" i="43"/>
  <c r="T20" i="43" s="1"/>
  <c r="O19" i="43"/>
  <c r="T19" i="43" s="1"/>
  <c r="O18" i="43"/>
  <c r="T18" i="43" s="1"/>
  <c r="O17" i="43"/>
  <c r="T17" i="43" s="1"/>
  <c r="O16" i="43"/>
  <c r="T16" i="43" s="1"/>
  <c r="O15" i="43"/>
  <c r="T15" i="43" s="1"/>
  <c r="O14" i="43"/>
  <c r="T14" i="43" s="1"/>
  <c r="O13" i="43"/>
  <c r="T13" i="43" s="1"/>
  <c r="O12" i="43"/>
  <c r="T12" i="43" s="1"/>
  <c r="O11" i="43"/>
  <c r="T11" i="43" s="1"/>
  <c r="O10" i="43"/>
  <c r="T9" i="43"/>
  <c r="N24" i="43"/>
  <c r="S24" i="43" s="1"/>
  <c r="N20" i="43"/>
  <c r="S20" i="43" s="1"/>
  <c r="N19" i="43"/>
  <c r="S19" i="43" s="1"/>
  <c r="N18" i="43"/>
  <c r="S18" i="43" s="1"/>
  <c r="N33" i="43"/>
  <c r="S33" i="43" s="1"/>
  <c r="N32" i="43"/>
  <c r="S32" i="43" s="1"/>
  <c r="N31" i="43"/>
  <c r="S31" i="43" s="1"/>
  <c r="N30" i="43"/>
  <c r="S30" i="43" s="1"/>
  <c r="N29" i="43"/>
  <c r="S29" i="43" s="1"/>
  <c r="N28" i="43"/>
  <c r="S28" i="43" s="1"/>
  <c r="N27" i="43"/>
  <c r="S27" i="43" s="1"/>
  <c r="N26" i="43"/>
  <c r="S26" i="43" s="1"/>
  <c r="N25" i="43"/>
  <c r="S25" i="43" s="1"/>
  <c r="N23" i="43"/>
  <c r="S23" i="43" s="1"/>
  <c r="N22" i="43"/>
  <c r="S22" i="43" s="1"/>
  <c r="N21" i="43"/>
  <c r="S21" i="43" s="1"/>
  <c r="N17" i="43"/>
  <c r="S17" i="43" s="1"/>
  <c r="N16" i="43"/>
  <c r="S16" i="43" s="1"/>
  <c r="N15" i="43"/>
  <c r="S15" i="43" s="1"/>
  <c r="N14" i="43"/>
  <c r="S14" i="43" s="1"/>
  <c r="N13" i="43"/>
  <c r="S13" i="43" s="1"/>
  <c r="N12" i="43"/>
  <c r="S12" i="43" s="1"/>
  <c r="N11" i="43"/>
  <c r="N10" i="43"/>
  <c r="R33" i="43"/>
  <c r="R32" i="43"/>
  <c r="R31" i="43"/>
  <c r="R30" i="43"/>
  <c r="R29" i="43"/>
  <c r="R28" i="43"/>
  <c r="R27" i="43"/>
  <c r="R25" i="43"/>
  <c r="R24" i="43"/>
  <c r="R23" i="43"/>
  <c r="R22" i="43"/>
  <c r="R21" i="43"/>
  <c r="R20" i="43"/>
  <c r="R19" i="43"/>
  <c r="R18" i="43"/>
  <c r="R17" i="43"/>
  <c r="R16" i="43"/>
  <c r="R15" i="43"/>
  <c r="R14" i="43"/>
  <c r="R13" i="43"/>
  <c r="R12" i="43"/>
  <c r="R10" i="43"/>
  <c r="K9" i="43"/>
  <c r="K17" i="43"/>
  <c r="K13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P16" i="43" s="1"/>
  <c r="U16" i="43" s="1"/>
  <c r="F14" i="43"/>
  <c r="F13" i="43"/>
  <c r="F12" i="43"/>
  <c r="F11" i="43"/>
  <c r="F10" i="43"/>
  <c r="K11" i="43"/>
  <c r="K10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5" i="43"/>
  <c r="K14" i="43"/>
  <c r="K12" i="43"/>
  <c r="D55" i="44"/>
  <c r="D48" i="44"/>
  <c r="E51" i="44" s="1"/>
  <c r="D44" i="44"/>
  <c r="E47" i="44" s="1"/>
  <c r="D38" i="44"/>
  <c r="E41" i="44" s="1"/>
  <c r="D34" i="44"/>
  <c r="E37" i="44" s="1"/>
  <c r="D29" i="44"/>
  <c r="E31" i="44" s="1"/>
  <c r="E27" i="44"/>
  <c r="E21" i="44"/>
  <c r="D55" i="42"/>
  <c r="E58" i="42" s="1"/>
  <c r="D48" i="42"/>
  <c r="E53" i="42" s="1"/>
  <c r="D44" i="42"/>
  <c r="E47" i="42" s="1"/>
  <c r="E43" i="42"/>
  <c r="E37" i="42"/>
  <c r="D29" i="42"/>
  <c r="E32" i="42" s="1"/>
  <c r="D24" i="42"/>
  <c r="E28" i="42" s="1"/>
  <c r="D59" i="42"/>
  <c r="D18" i="42"/>
  <c r="E21" i="42" s="1"/>
  <c r="D11" i="42"/>
  <c r="E17" i="42" s="1"/>
  <c r="D6" i="42"/>
  <c r="E7" i="46"/>
  <c r="D7" i="46"/>
  <c r="E8" i="43"/>
  <c r="D8" i="43"/>
  <c r="I8" i="43"/>
  <c r="P35" i="40"/>
  <c r="M35" i="40"/>
  <c r="E35" i="40"/>
  <c r="P34" i="40"/>
  <c r="M34" i="40"/>
  <c r="E34" i="40"/>
  <c r="P33" i="40"/>
  <c r="M33" i="40"/>
  <c r="H33" i="40"/>
  <c r="E33" i="40"/>
  <c r="P32" i="40"/>
  <c r="M32" i="40"/>
  <c r="E32" i="40"/>
  <c r="P31" i="40"/>
  <c r="M31" i="40"/>
  <c r="H31" i="40"/>
  <c r="E31" i="40"/>
  <c r="P30" i="40"/>
  <c r="M30" i="40"/>
  <c r="H30" i="40"/>
  <c r="E30" i="40"/>
  <c r="P29" i="40"/>
  <c r="M29" i="40"/>
  <c r="H29" i="40"/>
  <c r="E29" i="40"/>
  <c r="P28" i="40"/>
  <c r="M28" i="40"/>
  <c r="E28" i="40"/>
  <c r="P27" i="40"/>
  <c r="M27" i="40"/>
  <c r="H27" i="40"/>
  <c r="E27" i="40"/>
  <c r="P26" i="40"/>
  <c r="M26" i="40"/>
  <c r="H26" i="40"/>
  <c r="E26" i="40"/>
  <c r="P25" i="40"/>
  <c r="M25" i="40"/>
  <c r="E25" i="40"/>
  <c r="P24" i="40"/>
  <c r="M24" i="40"/>
  <c r="H24" i="40"/>
  <c r="E24" i="40"/>
  <c r="P23" i="40"/>
  <c r="M23" i="40"/>
  <c r="H23" i="40"/>
  <c r="E23" i="40"/>
  <c r="P22" i="40"/>
  <c r="M22" i="40"/>
  <c r="H22" i="40"/>
  <c r="E22" i="40"/>
  <c r="P21" i="40"/>
  <c r="M21" i="40"/>
  <c r="E21" i="40"/>
  <c r="M20" i="40"/>
  <c r="H20" i="40"/>
  <c r="E20" i="40"/>
  <c r="M19" i="40"/>
  <c r="H19" i="40"/>
  <c r="E19" i="40"/>
  <c r="M18" i="40"/>
  <c r="E18" i="40"/>
  <c r="M17" i="40"/>
  <c r="H17" i="40"/>
  <c r="P16" i="40"/>
  <c r="M16" i="40"/>
  <c r="H16" i="40"/>
  <c r="E16" i="40"/>
  <c r="M15" i="40"/>
  <c r="H15" i="40"/>
  <c r="E15" i="40"/>
  <c r="P14" i="40"/>
  <c r="M14" i="40"/>
  <c r="E14" i="40"/>
  <c r="P13" i="40"/>
  <c r="M13" i="40"/>
  <c r="E13" i="40"/>
  <c r="P12" i="40"/>
  <c r="P11" i="40"/>
  <c r="P10" i="40"/>
  <c r="F34" i="39"/>
  <c r="L34" i="39"/>
  <c r="F33" i="39"/>
  <c r="L33" i="39"/>
  <c r="F32" i="39"/>
  <c r="L32" i="39"/>
  <c r="F31" i="39"/>
  <c r="L31" i="39"/>
  <c r="F30" i="39"/>
  <c r="L30" i="39"/>
  <c r="F29" i="39"/>
  <c r="L29" i="39"/>
  <c r="F28" i="39"/>
  <c r="L28" i="39"/>
  <c r="F27" i="39"/>
  <c r="L27" i="39"/>
  <c r="F26" i="39"/>
  <c r="L26" i="39"/>
  <c r="F25" i="39"/>
  <c r="L25" i="39"/>
  <c r="F24" i="39"/>
  <c r="L24" i="39"/>
  <c r="F23" i="39"/>
  <c r="L23" i="39"/>
  <c r="F22" i="39"/>
  <c r="L22" i="39"/>
  <c r="F21" i="39"/>
  <c r="L21" i="39"/>
  <c r="F20" i="39"/>
  <c r="L20" i="39"/>
  <c r="F19" i="39"/>
  <c r="L19" i="39"/>
  <c r="F18" i="39"/>
  <c r="L18" i="39"/>
  <c r="F17" i="39"/>
  <c r="L17" i="39"/>
  <c r="F16" i="39"/>
  <c r="L16" i="39"/>
  <c r="F15" i="39"/>
  <c r="L15" i="39"/>
  <c r="F14" i="39"/>
  <c r="L14" i="39"/>
  <c r="F13" i="39"/>
  <c r="L13" i="39"/>
  <c r="F12" i="39"/>
  <c r="L12" i="39"/>
  <c r="F11" i="39"/>
  <c r="L11" i="39"/>
  <c r="F10" i="39"/>
  <c r="E9" i="39"/>
  <c r="F9" i="39" s="1"/>
  <c r="M12" i="40" l="1"/>
  <c r="E14" i="44"/>
  <c r="D60" i="44"/>
  <c r="P9" i="43"/>
  <c r="U9" i="43" s="1"/>
  <c r="K8" i="43"/>
  <c r="F8" i="43"/>
  <c r="E7" i="42"/>
  <c r="D60" i="42"/>
  <c r="M10" i="40"/>
  <c r="E25" i="42"/>
  <c r="E7" i="44"/>
  <c r="E45" i="42"/>
  <c r="E46" i="42"/>
  <c r="E33" i="42"/>
  <c r="E30" i="42"/>
  <c r="E31" i="42"/>
  <c r="E26" i="42"/>
  <c r="E14" i="42"/>
  <c r="E15" i="42"/>
  <c r="P11" i="43"/>
  <c r="U11" i="43" s="1"/>
  <c r="P20" i="43"/>
  <c r="U20" i="43" s="1"/>
  <c r="P28" i="43"/>
  <c r="U28" i="43" s="1"/>
  <c r="P23" i="43"/>
  <c r="U23" i="43" s="1"/>
  <c r="P27" i="43"/>
  <c r="U27" i="43" s="1"/>
  <c r="P31" i="43"/>
  <c r="U31" i="43" s="1"/>
  <c r="P12" i="43"/>
  <c r="U12" i="43" s="1"/>
  <c r="T10" i="43"/>
  <c r="O8" i="43"/>
  <c r="T8" i="43" s="1"/>
  <c r="S10" i="43"/>
  <c r="N8" i="43"/>
  <c r="S8" i="43" s="1"/>
  <c r="P19" i="43"/>
  <c r="U19" i="43" s="1"/>
  <c r="E56" i="42"/>
  <c r="E57" i="42"/>
  <c r="E50" i="42"/>
  <c r="E52" i="42"/>
  <c r="E54" i="42"/>
  <c r="E51" i="42"/>
  <c r="E49" i="42"/>
  <c r="E41" i="42"/>
  <c r="E42" i="42"/>
  <c r="E40" i="42"/>
  <c r="E39" i="42"/>
  <c r="E35" i="42"/>
  <c r="E36" i="42"/>
  <c r="E27" i="42"/>
  <c r="E22" i="42"/>
  <c r="E19" i="42"/>
  <c r="E23" i="42"/>
  <c r="E20" i="42"/>
  <c r="E12" i="42"/>
  <c r="E16" i="42"/>
  <c r="E13" i="42"/>
  <c r="E8" i="42"/>
  <c r="E9" i="42"/>
  <c r="E10" i="42"/>
  <c r="L19" i="40"/>
  <c r="L16" i="40"/>
  <c r="L11" i="40"/>
  <c r="P32" i="43"/>
  <c r="U32" i="43" s="1"/>
  <c r="P15" i="43"/>
  <c r="U15" i="43" s="1"/>
  <c r="P24" i="43"/>
  <c r="U24" i="43" s="1"/>
  <c r="P25" i="43"/>
  <c r="U25" i="43" s="1"/>
  <c r="P33" i="43"/>
  <c r="U33" i="43" s="1"/>
  <c r="P13" i="43"/>
  <c r="U13" i="43" s="1"/>
  <c r="P17" i="43"/>
  <c r="U17" i="43" s="1"/>
  <c r="P22" i="43"/>
  <c r="U22" i="43" s="1"/>
  <c r="P26" i="43"/>
  <c r="U26" i="43" s="1"/>
  <c r="P30" i="43"/>
  <c r="U30" i="43" s="1"/>
  <c r="P21" i="43"/>
  <c r="U21" i="43" s="1"/>
  <c r="P29" i="43"/>
  <c r="U29" i="43" s="1"/>
  <c r="P10" i="43"/>
  <c r="U10" i="43" s="1"/>
  <c r="P14" i="43"/>
  <c r="U14" i="43" s="1"/>
  <c r="P18" i="43"/>
  <c r="U18" i="43" s="1"/>
  <c r="S11" i="43"/>
  <c r="L26" i="40"/>
  <c r="L18" i="40"/>
  <c r="K10" i="40"/>
  <c r="L20" i="40"/>
  <c r="L28" i="40"/>
  <c r="L25" i="40"/>
  <c r="L33" i="40"/>
  <c r="L15" i="40"/>
  <c r="L12" i="40"/>
  <c r="L23" i="40"/>
  <c r="L34" i="40"/>
  <c r="L17" i="40"/>
  <c r="L31" i="40"/>
  <c r="L32" i="40"/>
  <c r="L22" i="40"/>
  <c r="L14" i="40"/>
  <c r="L24" i="40"/>
  <c r="L30" i="40"/>
  <c r="L21" i="40"/>
  <c r="L29" i="40"/>
  <c r="L27" i="40"/>
  <c r="L35" i="40"/>
  <c r="L13" i="40"/>
  <c r="E23" i="44"/>
  <c r="E53" i="44"/>
  <c r="E43" i="44"/>
  <c r="E36" i="44"/>
  <c r="E28" i="44"/>
  <c r="E16" i="44"/>
  <c r="E49" i="44"/>
  <c r="E52" i="44"/>
  <c r="E46" i="44"/>
  <c r="E45" i="44"/>
  <c r="E42" i="44"/>
  <c r="E39" i="44"/>
  <c r="E35" i="44"/>
  <c r="E26" i="44"/>
  <c r="E25" i="44"/>
  <c r="E22" i="44"/>
  <c r="E19" i="44"/>
  <c r="E15" i="44"/>
  <c r="E12" i="44"/>
  <c r="E8" i="44"/>
  <c r="E9" i="44"/>
  <c r="E33" i="44"/>
  <c r="E10" i="44"/>
  <c r="E13" i="44"/>
  <c r="E17" i="44"/>
  <c r="E20" i="44"/>
  <c r="E30" i="44"/>
  <c r="E40" i="44"/>
  <c r="E50" i="44"/>
  <c r="E54" i="44"/>
  <c r="E32" i="44"/>
  <c r="D61" i="42" l="1"/>
  <c r="E38" i="42"/>
  <c r="D61" i="44"/>
  <c r="E59" i="44" s="1"/>
  <c r="E38" i="44"/>
  <c r="E6" i="44"/>
  <c r="P8" i="43"/>
  <c r="U8" i="43" s="1"/>
  <c r="E44" i="42"/>
  <c r="E55" i="42"/>
  <c r="E24" i="42"/>
  <c r="E48" i="42"/>
  <c r="E18" i="42"/>
  <c r="E34" i="42"/>
  <c r="E11" i="42"/>
  <c r="E29" i="42"/>
  <c r="E6" i="42"/>
  <c r="L10" i="40"/>
  <c r="E44" i="44"/>
  <c r="E34" i="44"/>
  <c r="E24" i="44"/>
  <c r="E55" i="44"/>
  <c r="E48" i="44"/>
  <c r="E18" i="44"/>
  <c r="E29" i="44"/>
  <c r="E11" i="44"/>
  <c r="E60" i="44" l="1"/>
  <c r="E60" i="42"/>
  <c r="H38" i="32" l="1"/>
  <c r="H37" i="32"/>
  <c r="H35" i="32"/>
  <c r="H34" i="32"/>
  <c r="H33" i="32"/>
  <c r="H32" i="32"/>
  <c r="H31" i="32"/>
  <c r="H30" i="32"/>
  <c r="H29" i="32"/>
  <c r="H28" i="32"/>
  <c r="H27" i="32"/>
  <c r="H26" i="32"/>
  <c r="H24" i="32"/>
  <c r="H23" i="32"/>
  <c r="H22" i="32"/>
  <c r="H21" i="32"/>
  <c r="H20" i="32"/>
  <c r="H19" i="32"/>
  <c r="H18" i="32"/>
  <c r="H16" i="32"/>
  <c r="H15" i="32"/>
  <c r="H10" i="32"/>
  <c r="E34" i="29"/>
  <c r="H34" i="29"/>
  <c r="E33" i="29"/>
  <c r="H33" i="29"/>
  <c r="E32" i="29"/>
  <c r="H32" i="29"/>
  <c r="E31" i="29"/>
  <c r="H31" i="29"/>
  <c r="E30" i="29"/>
  <c r="H30" i="29"/>
  <c r="E29" i="29"/>
  <c r="H29" i="29"/>
  <c r="E28" i="29"/>
  <c r="H28" i="29"/>
  <c r="E27" i="29"/>
  <c r="H27" i="29"/>
  <c r="E26" i="29"/>
  <c r="H26" i="29"/>
  <c r="E25" i="29"/>
  <c r="H25" i="29"/>
  <c r="E24" i="29"/>
  <c r="H24" i="29"/>
  <c r="E23" i="29"/>
  <c r="H23" i="29"/>
  <c r="E22" i="29"/>
  <c r="H22" i="29"/>
  <c r="E21" i="29"/>
  <c r="H21" i="29"/>
  <c r="E20" i="29"/>
  <c r="H20" i="29"/>
  <c r="E19" i="29"/>
  <c r="H19" i="29"/>
  <c r="E18" i="29"/>
  <c r="H18" i="29"/>
  <c r="E17" i="29"/>
  <c r="H17" i="29"/>
  <c r="E16" i="29"/>
  <c r="H16" i="29"/>
  <c r="E15" i="29"/>
  <c r="H15" i="29"/>
  <c r="E14" i="29"/>
  <c r="H14" i="29"/>
  <c r="E13" i="29"/>
  <c r="H13" i="29"/>
  <c r="E12" i="29"/>
  <c r="H12" i="29"/>
  <c r="E11" i="29"/>
  <c r="H11" i="29"/>
  <c r="E10" i="29"/>
  <c r="H10" i="29"/>
  <c r="G9" i="29"/>
  <c r="K9" i="29" s="1"/>
  <c r="L9" i="29" s="1"/>
  <c r="F9" i="29"/>
  <c r="H13" i="31"/>
  <c r="H12" i="31"/>
  <c r="H11" i="31"/>
  <c r="G13" i="31"/>
  <c r="G12" i="31"/>
  <c r="F7" i="31"/>
  <c r="G25" i="27"/>
  <c r="F25" i="27"/>
  <c r="F24" i="27"/>
  <c r="F23" i="27"/>
  <c r="F22" i="27"/>
  <c r="F21" i="27"/>
  <c r="F35" i="27"/>
  <c r="G37" i="27"/>
  <c r="G36" i="27"/>
  <c r="G33" i="27"/>
  <c r="G32" i="27"/>
  <c r="G31" i="27"/>
  <c r="G30" i="27"/>
  <c r="G29" i="27"/>
  <c r="G28" i="27"/>
  <c r="G27" i="27"/>
  <c r="G24" i="27"/>
  <c r="G23" i="27"/>
  <c r="G15" i="27"/>
  <c r="G14" i="27"/>
  <c r="G12" i="27"/>
  <c r="G11" i="27"/>
  <c r="G43" i="27"/>
  <c r="G42" i="27"/>
  <c r="G41" i="27"/>
  <c r="G40" i="27"/>
  <c r="G39" i="27"/>
  <c r="G38" i="27"/>
  <c r="G34" i="27"/>
  <c r="G22" i="27"/>
  <c r="G21" i="27"/>
  <c r="G20" i="27"/>
  <c r="G19" i="27"/>
  <c r="G18" i="27"/>
  <c r="G17" i="27"/>
  <c r="G16" i="27"/>
  <c r="D43" i="27"/>
  <c r="D42" i="27"/>
  <c r="D41" i="27"/>
  <c r="D40" i="27"/>
  <c r="D39" i="27"/>
  <c r="D38" i="27"/>
  <c r="D37" i="27"/>
  <c r="D36" i="27"/>
  <c r="D34" i="27"/>
  <c r="D33" i="27"/>
  <c r="D32" i="27"/>
  <c r="D31" i="27"/>
  <c r="D30" i="27"/>
  <c r="D29" i="27"/>
  <c r="D27" i="27"/>
  <c r="D25" i="27"/>
  <c r="D24" i="27"/>
  <c r="D23" i="27"/>
  <c r="D22" i="27"/>
  <c r="D21" i="27"/>
  <c r="D20" i="27"/>
  <c r="D19" i="27"/>
  <c r="D18" i="27"/>
  <c r="F37" i="27"/>
  <c r="F36" i="27"/>
  <c r="F34" i="27"/>
  <c r="F33" i="27"/>
  <c r="F32" i="27"/>
  <c r="F31" i="27"/>
  <c r="F30" i="27"/>
  <c r="F29" i="27"/>
  <c r="F27" i="27"/>
  <c r="F42" i="27"/>
  <c r="F41" i="27"/>
  <c r="F40" i="27"/>
  <c r="F39" i="27"/>
  <c r="F38" i="27"/>
  <c r="F20" i="27"/>
  <c r="F19" i="27"/>
  <c r="F18" i="27"/>
  <c r="F17" i="27"/>
  <c r="F16" i="27"/>
  <c r="F15" i="27"/>
  <c r="F14" i="27"/>
  <c r="H9" i="29" l="1"/>
  <c r="I9" i="29"/>
  <c r="J9" i="29" s="1"/>
  <c r="F26" i="27"/>
  <c r="G9" i="27"/>
  <c r="G26" i="27"/>
  <c r="G35" i="27"/>
  <c r="D26" i="27"/>
  <c r="C7" i="2"/>
  <c r="D7" i="2"/>
  <c r="I9" i="39" s="1"/>
  <c r="C9" i="39" l="1"/>
  <c r="G9" i="39" s="1"/>
  <c r="F8" i="27"/>
  <c r="M9" i="39"/>
  <c r="E7" i="2"/>
  <c r="G8" i="27"/>
  <c r="C18" i="12" l="1"/>
  <c r="D26" i="12" s="1"/>
  <c r="E18" i="12"/>
  <c r="K5" i="12"/>
  <c r="L11" i="12" s="1"/>
  <c r="I5" i="12"/>
  <c r="J11" i="12" s="1"/>
  <c r="E5" i="12"/>
  <c r="L8" i="12" l="1"/>
  <c r="L7" i="12"/>
  <c r="L10" i="12"/>
  <c r="L9" i="12"/>
  <c r="F26" i="12"/>
  <c r="F22" i="12"/>
  <c r="F21" i="12"/>
  <c r="F20" i="12"/>
  <c r="F9" i="12"/>
  <c r="F12" i="12"/>
  <c r="F8" i="12"/>
  <c r="F11" i="12"/>
  <c r="F7" i="12"/>
  <c r="F10" i="12"/>
  <c r="D23" i="12"/>
  <c r="F23" i="12"/>
  <c r="D20" i="12"/>
  <c r="D24" i="12"/>
  <c r="F24" i="12"/>
  <c r="D21" i="12"/>
  <c r="D25" i="12"/>
  <c r="F25" i="12"/>
  <c r="D22" i="12"/>
  <c r="J7" i="12"/>
  <c r="J8" i="12"/>
  <c r="J9" i="12"/>
  <c r="J10" i="12"/>
  <c r="L5" i="12" l="1"/>
  <c r="D18" i="12"/>
  <c r="J5" i="12"/>
  <c r="F18" i="12"/>
  <c r="F5" i="12"/>
  <c r="G7" i="31"/>
  <c r="H7" i="31" s="1"/>
  <c r="D9" i="31" l="1"/>
  <c r="D7" i="31" s="1"/>
  <c r="G9" i="31"/>
</calcChain>
</file>

<file path=xl/sharedStrings.xml><?xml version="1.0" encoding="utf-8"?>
<sst xmlns="http://schemas.openxmlformats.org/spreadsheetml/2006/main" count="1173" uniqueCount="484">
  <si>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</si>
  <si>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</si>
  <si>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</si>
  <si>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</si>
  <si>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</si>
  <si>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</si>
  <si>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</si>
  <si>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wyzsze</t>
  </si>
  <si>
    <t>policealne i średnie zawodowe</t>
  </si>
  <si>
    <t>średnie ogólnokształcace</t>
  </si>
  <si>
    <t>zasadnicze-zawodowe</t>
  </si>
  <si>
    <t>zasiłki dla bezrobotnych</t>
  </si>
  <si>
    <t>inne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</si>
  <si>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</si>
  <si>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</si>
  <si>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</si>
  <si>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</si>
  <si>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</si>
  <si>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</si>
  <si>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</si>
  <si>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</si>
  <si>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</si>
  <si>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</si>
  <si>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</si>
  <si>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</si>
  <si>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</si>
  <si>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</si>
  <si>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</si>
  <si>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</si>
  <si>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</si>
  <si>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</si>
  <si>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</si>
  <si>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</si>
  <si>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</si>
  <si>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</si>
  <si>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</si>
  <si>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</si>
  <si>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</si>
  <si>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</si>
  <si>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</si>
  <si>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</si>
  <si>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</si>
  <si>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</si>
  <si>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</si>
  <si>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</si>
  <si>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</si>
  <si>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podjecia pracy w ramach refundacji kosztów utworzenia stanowiska pracy</t>
  </si>
  <si>
    <t>Razem</t>
  </si>
  <si>
    <t>pracy subsydiowanej</t>
  </si>
  <si>
    <t>z sektora publicznego</t>
  </si>
  <si>
    <t>w tym</t>
  </si>
  <si>
    <t>Ogółem</t>
  </si>
  <si>
    <t>Wiek w latach</t>
  </si>
  <si>
    <t>18-24</t>
  </si>
  <si>
    <t>25-34</t>
  </si>
  <si>
    <t>35-44</t>
  </si>
  <si>
    <t>45-54</t>
  </si>
  <si>
    <t>55-59</t>
  </si>
  <si>
    <t>60 i więcej</t>
  </si>
  <si>
    <t>Wykształcenie</t>
  </si>
  <si>
    <t>wyższe</t>
  </si>
  <si>
    <t>zasadnicze zawodowe</t>
  </si>
  <si>
    <t>Staż pracy</t>
  </si>
  <si>
    <t>do 1 roku</t>
  </si>
  <si>
    <t>bez stażu pracy</t>
  </si>
  <si>
    <t>1-5 lat</t>
  </si>
  <si>
    <t>5-10 lat</t>
  </si>
  <si>
    <t>10-20 lat</t>
  </si>
  <si>
    <t>20-30 lat</t>
  </si>
  <si>
    <t>30 lat i więcej</t>
  </si>
  <si>
    <t>60 lat i więcej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</si>
  <si>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</si>
  <si>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</si>
  <si>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</si>
  <si>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</si>
  <si>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</si>
  <si>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</si>
  <si>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</si>
  <si>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</si>
  <si>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</si>
  <si>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</si>
  <si>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</si>
  <si>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</si>
  <si>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</si>
  <si>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</si>
  <si>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</si>
  <si>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</si>
  <si>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</si>
  <si>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</si>
  <si>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</si>
  <si>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</si>
  <si>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</si>
  <si>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</si>
  <si>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</si>
  <si>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</si>
  <si>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</si>
  <si>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</si>
  <si>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</si>
  <si>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</si>
  <si>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</si>
  <si>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</si>
  <si>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</si>
  <si>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</si>
  <si>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</si>
  <si>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</si>
  <si>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</si>
  <si>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</si>
  <si>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</si>
  <si>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</si>
  <si>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</si>
  <si>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</si>
  <si>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powiaty</t>
  </si>
  <si>
    <t>wzrost/spadek</t>
  </si>
  <si>
    <t>wzrost/spadek (pkt. proc.)</t>
  </si>
  <si>
    <t>wzrost/spadek (liczba)</t>
  </si>
  <si>
    <t xml:space="preserve">  z tego rejestrujący się:</t>
  </si>
  <si>
    <t xml:space="preserve">   w tym powracający do rejestracji:</t>
  </si>
  <si>
    <t>- po pracach społecznie użytecznych</t>
  </si>
  <si>
    <t>"napływ" bezrobotnych</t>
  </si>
  <si>
    <t xml:space="preserve">                  w roku sprawozdawczym, województwo podkarpackie</t>
  </si>
  <si>
    <t>bezrobotni wyłączeni z rejestru "odpływ" (ogółem)</t>
  </si>
  <si>
    <t>z powodu podjęcia pracy</t>
  </si>
  <si>
    <t>- pracy niesubsydiowanej</t>
  </si>
  <si>
    <t>- pracy subsydiowanej: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</si>
  <si>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</si>
  <si>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</si>
  <si>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</si>
  <si>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</si>
  <si>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</si>
  <si>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</si>
  <si>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</si>
  <si>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</si>
  <si>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</si>
  <si>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</si>
  <si>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</si>
  <si>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</si>
  <si>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</si>
  <si>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</si>
  <si>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</si>
  <si>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</si>
  <si>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</si>
  <si>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</si>
  <si>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</si>
  <si>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</si>
  <si>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 xml:space="preserve">                w roku sprawozdawczym, województwo podkarpackie</t>
  </si>
  <si>
    <t>"odpływ" bezrobotnych, w tym osoby, które podjęły pracę</t>
  </si>
  <si>
    <t>wyszczególnienie</t>
  </si>
  <si>
    <t>wzrost/spadek
(liczba)</t>
  </si>
  <si>
    <t xml:space="preserve">                Stan w końcu okresu</t>
  </si>
  <si>
    <t>w tym bezrobotni posiadający gospodarstwo rolne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</si>
  <si>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</si>
  <si>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</si>
  <si>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</si>
  <si>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</si>
  <si>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</si>
  <si>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</si>
  <si>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</si>
  <si>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</si>
  <si>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</si>
  <si>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</si>
  <si>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</si>
  <si>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śregnia liczba osób bezrobotnych na 1 ofertę pracy w roku</t>
  </si>
  <si>
    <t>w mln zł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</si>
  <si>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</si>
  <si>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</si>
  <si>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</si>
  <si>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</si>
  <si>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</si>
  <si>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</si>
  <si>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</si>
  <si>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</si>
  <si>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</si>
  <si>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</si>
  <si>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</si>
  <si>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</si>
  <si>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</si>
  <si>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</si>
  <si>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</si>
  <si>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</si>
  <si>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</si>
  <si>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</si>
  <si>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</si>
  <si>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</si>
  <si>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</si>
  <si>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</si>
  <si>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</si>
  <si>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</si>
  <si>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</si>
  <si>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</si>
  <si>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</si>
  <si>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</si>
  <si>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</si>
  <si>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</si>
  <si>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</si>
  <si>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</si>
  <si>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</si>
  <si>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</si>
  <si>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</si>
  <si>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</si>
  <si>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</si>
  <si>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</si>
  <si>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</si>
  <si>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</si>
  <si>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</si>
  <si>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</si>
  <si>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</si>
  <si>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</si>
  <si>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</si>
  <si>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</si>
  <si>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</si>
  <si>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</si>
  <si>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</si>
  <si>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</si>
  <si>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</si>
  <si>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</si>
  <si>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</si>
  <si>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</si>
  <si>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</si>
  <si>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</si>
  <si>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</si>
  <si>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</si>
  <si>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</si>
  <si>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</si>
  <si>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OFERTY BEZ ZAWODU***</t>
  </si>
  <si>
    <t>OFERTY Z ZAWODEM</t>
  </si>
  <si>
    <t>bezrobotni wg wieku</t>
  </si>
  <si>
    <t>Pracownicy (ogółem)</t>
  </si>
  <si>
    <t xml:space="preserve"> z zakładów sektora prywatnego</t>
  </si>
  <si>
    <t>z zakładów  sektora publicznego</t>
  </si>
  <si>
    <t xml:space="preserve">       staże</t>
  </si>
  <si>
    <t xml:space="preserve"> z aktywnych form:</t>
  </si>
  <si>
    <t>Tabela II.     BEZROBOTNI W PUP ORAZ STOPA BEZROBOCIA WG POWIATÓW</t>
  </si>
  <si>
    <t xml:space="preserve">                          województwo podkarpackie</t>
  </si>
  <si>
    <t xml:space="preserve">                       PRZEZ PRACODAWCÓW DO PUP </t>
  </si>
  <si>
    <t xml:space="preserve">                       w okresie roku, województwo podkarpackie</t>
  </si>
  <si>
    <t xml:space="preserve">                           województwo podkarpackie, w okresie roku sprawozdawczego</t>
  </si>
  <si>
    <t xml:space="preserve">                      Stan w końcu roku, województwo podkarpackie</t>
  </si>
  <si>
    <t xml:space="preserve">                 Stan w końcu okresu</t>
  </si>
  <si>
    <t>Tabela VII.   "ODPŁYW" BEZROBOTNYCH W POWIATACH</t>
  </si>
  <si>
    <t xml:space="preserve">                     w roku sprawozdawczym, województwo podkarpackie</t>
  </si>
  <si>
    <t>Tabela VI.   BEZROBOTNI, KTÓRZY PODJĘLI PRACĘ</t>
  </si>
  <si>
    <t xml:space="preserve">                   w roku sprawozdawczym, województwo podkarpackie</t>
  </si>
  <si>
    <t xml:space="preserve">Tabela V.  BEZROBOTNI WYŁĄCZENI Z REJESTRU "ODPŁYW" </t>
  </si>
  <si>
    <t>Tabela IV.   "NAPŁYW" BEZROBOTNYCH W POWIATACH</t>
  </si>
  <si>
    <t xml:space="preserve">                    w roku sprawozdawczym, województwo podkarpackie</t>
  </si>
  <si>
    <t>Tabela III.   BEZROBOTNI ZAREJESTROWANI "NAPŁYW"</t>
  </si>
  <si>
    <t xml:space="preserve">                   Stan w końcu okresu</t>
  </si>
  <si>
    <t>Tabela I.     STAN I STRUKTURA OSÓB BEZROBOTNYCH ZAREJESTROWANYCH W PUP</t>
  </si>
  <si>
    <t xml:space="preserve">                  Stan w końcu okresu, województwo podkarpackie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</si>
  <si>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</si>
  <si>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</si>
  <si>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</si>
  <si>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16</t>
  </si>
  <si>
    <t>Liczba bezrobotnych ogółem</t>
  </si>
  <si>
    <t>Aktywne formy promocji zatrudnienia zawierają również pozostałe aktywne formy.</t>
  </si>
  <si>
    <t>17</t>
  </si>
  <si>
    <t>Bezrobotni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</si>
  <si>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</si>
  <si>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</si>
  <si>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</si>
  <si>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</si>
  <si>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</si>
  <si>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</si>
  <si>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</si>
  <si>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</si>
  <si>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</si>
  <si>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</si>
  <si>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</si>
  <si>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</si>
  <si>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</si>
  <si>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</si>
  <si>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</si>
  <si>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</si>
  <si>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</si>
  <si>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</si>
  <si>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</si>
  <si>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</si>
  <si>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Działalność niezidentyfikowana</t>
  </si>
  <si>
    <t>w BO</t>
  </si>
  <si>
    <t>BO</t>
  </si>
  <si>
    <t>*Bezrobotny długotrwale – pozostający w rejestrze powiatowego urzędu pracy łącznie przez okres ponad 12 miesięcy w okresie ostatnich 2 lat,  z wyłączeniem okresów</t>
  </si>
  <si>
    <t xml:space="preserve">                                                  odbywania stażu  i przygotowania zawodowego dorosłych.</t>
  </si>
  <si>
    <t>z tego</t>
  </si>
  <si>
    <t>miejsca zatrudnienia i innej pracy zarobkowej</t>
  </si>
  <si>
    <t>miejsca aktywizacji zawodowej</t>
  </si>
  <si>
    <t>w liczbach bezwzględnych</t>
  </si>
  <si>
    <t>średnie ogólnokształcące</t>
  </si>
  <si>
    <t>18</t>
  </si>
  <si>
    <t>wg poziomu wykształcenia</t>
  </si>
  <si>
    <t>wg wieku</t>
  </si>
  <si>
    <t>www.stat.gov.pl,  Bank Danych Lokalnych.</t>
  </si>
  <si>
    <t>nowo zarejestrowani bezrobotni   "napływ"</t>
  </si>
  <si>
    <t xml:space="preserve">   podjęcia pracy subsydiowanej w ramach następujących form:</t>
  </si>
  <si>
    <t>z ogółem wg wieku</t>
  </si>
  <si>
    <t>z ogółem wg wykształcenia</t>
  </si>
  <si>
    <t>z ogółem wg stażu pracy:</t>
  </si>
  <si>
    <t>w proc.</t>
  </si>
  <si>
    <t>gimnazjalne/ podstawowe i poniżej</t>
  </si>
  <si>
    <t>gimnazjalne /podstawowe i poniżej</t>
  </si>
  <si>
    <t>Tabela IX. BEZROBOTNI WG WIEKU</t>
  </si>
  <si>
    <t>Tabela X. BEZROBOTNI WG WYKSZTAŁCENIA</t>
  </si>
  <si>
    <t>Tabela XI. BEZROBOTNI WG STAŻU PRACY</t>
  </si>
  <si>
    <t xml:space="preserve">Tabela XII.  BEZROBOTNI WG WIEKU, </t>
  </si>
  <si>
    <t xml:space="preserve">     posiadający co najmniej jedno dziecko niep. do 18 r. życia</t>
  </si>
  <si>
    <t xml:space="preserve">     niepełnosprawni</t>
  </si>
  <si>
    <t xml:space="preserve">     posiadający co najmniej jedno dziecko do 6 r. życia</t>
  </si>
  <si>
    <t xml:space="preserve">     korzystający ze świadczeń pomocy społecznej</t>
  </si>
  <si>
    <t xml:space="preserve">     powyżej 50 roku życia</t>
  </si>
  <si>
    <t xml:space="preserve">     długotrwale bezrobotni</t>
  </si>
  <si>
    <t xml:space="preserve">     do 25 roku życia</t>
  </si>
  <si>
    <t xml:space="preserve">     do 30 roku życia</t>
  </si>
  <si>
    <t xml:space="preserve">   z osób bezrobotnych w szczególnej syt. na rynku pracy</t>
  </si>
  <si>
    <t xml:space="preserve"> w tym w szczególnej sytuacji na rynku pracy</t>
  </si>
  <si>
    <t>bezrobotni skierowani na szkolenia</t>
  </si>
  <si>
    <t>19</t>
  </si>
  <si>
    <t>20</t>
  </si>
  <si>
    <t>21</t>
  </si>
  <si>
    <t>m. Krosno</t>
  </si>
  <si>
    <t>m. Przemyśl</t>
  </si>
  <si>
    <t>m. Rzeszów</t>
  </si>
  <si>
    <t>m. Tarnobrzeg</t>
  </si>
  <si>
    <t>wzrost/spadek w roku (liczba)</t>
  </si>
  <si>
    <t>wzrost/spadek (w proc.)</t>
  </si>
  <si>
    <t>Tabela zawiera również informację o części środków wydatkowanych z Funduszu Pracy</t>
  </si>
  <si>
    <t>na przeciwdziałanie SARS-CoV-2 w województwie podkarpackim.  Część środków wydatkowanych w ramach</t>
  </si>
  <si>
    <t>Funduszu Gwarantowanych Świadczeń Pracowniczych zawiera odpowiedni rozdział analizy w części dotyczącej</t>
  </si>
  <si>
    <t>działań FGŚP w województwie podkarpackim.</t>
  </si>
  <si>
    <t>wydatki w wartościach bezwzględnych</t>
  </si>
  <si>
    <t>proc. do ogółem</t>
  </si>
  <si>
    <t>proc. rozkład form aktywnych bez covid-u</t>
  </si>
  <si>
    <t>proc. rozkład form aktywnych z covid-em</t>
  </si>
  <si>
    <r>
      <t>Aktywne formy promocji zatrudnienia ze środkami wydatkowanymi w ramach Covid-19</t>
    </r>
    <r>
      <rPr>
        <vertAlign val="superscript"/>
        <sz val="16"/>
        <color theme="1"/>
        <rFont val="Times New Roman"/>
        <family val="1"/>
        <charset val="238"/>
      </rPr>
      <t>1</t>
    </r>
  </si>
  <si>
    <r>
      <t>Aktywne formy promocji zatrudnienia bez środków wydatkowanych w ramach Covid-19</t>
    </r>
    <r>
      <rPr>
        <vertAlign val="superscript"/>
        <sz val="16"/>
        <color theme="1"/>
        <rFont val="Times New Roman"/>
        <family val="1"/>
        <charset val="238"/>
      </rPr>
      <t>2</t>
    </r>
  </si>
  <si>
    <t xml:space="preserve">  środki na podjęcie działalności gospodarczej</t>
  </si>
  <si>
    <t xml:space="preserve">  stypendia i składki na ubezpieczenia społeczne **</t>
  </si>
  <si>
    <t xml:space="preserve">  pozostałe aktywne formy ***</t>
  </si>
  <si>
    <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(ogółem)</t>
    </r>
  </si>
  <si>
    <t>w stosunku do okresów wcześniejszych. Posiadają zakres ścisle odpowiadający przepisom ustawy o promocji zatrudnienia i instytucjach rynu pracy.</t>
  </si>
  <si>
    <t>Formy aktywne i zasiłki dla bezrobotnych oraz wydatki w ramach COVID-19  i  kategoria "inne" sumują się do ogółem wydatków realizowanych z FP.</t>
  </si>
  <si>
    <t>*** Kategoria ta od 2016 r. zawiera refundację wynagrodzeń osobom w wieku do 30 roku życia.</t>
  </si>
  <si>
    <t>**** Środki wydatkowane przez Powiatowe Urzędy Pracy w województwie podkarpackim, w ramach ustawy o szczególnych rozwiązaniach</t>
  </si>
  <si>
    <t>dla bezrobotnych i pracodawców. Aktywnymi formami są również środki wydatkowane z FP w ramach przeciwdziałania SARS-CoV-2 na podstawie odrębnych przepisów.</t>
  </si>
  <si>
    <t xml:space="preserve">  środki dla pracodawców na wyp. i doposażenie miejsc pracy</t>
  </si>
  <si>
    <t xml:space="preserve">  roboty publiczne</t>
  </si>
  <si>
    <t xml:space="preserve">  prace interwencyjne</t>
  </si>
  <si>
    <t xml:space="preserve">  szkolenia*</t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</si>
  <si>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15zze</t>
    </r>
    <r>
      <rPr>
        <vertAlign val="superscript"/>
        <sz val="16"/>
        <color theme="1"/>
        <rFont val="Times New Roman"/>
        <family val="1"/>
        <charset val="238"/>
      </rPr>
      <t>4</t>
    </r>
    <r>
      <rPr>
        <sz val="16"/>
        <color theme="1"/>
        <rFont val="Times New Roman"/>
        <family val="1"/>
        <charset val="238"/>
      </rPr>
      <t xml:space="preserve"> tj. nie z rezerwy</t>
    </r>
    <r>
      <rPr>
        <vertAlign val="superscript"/>
        <sz val="16"/>
        <color theme="1"/>
        <rFont val="Times New Roman"/>
        <family val="1"/>
        <charset val="238"/>
      </rPr>
      <t>3</t>
    </r>
  </si>
  <si>
    <t xml:space="preserve">    z dnia 16 października 2020 r. w sprawie ogłoszenia jednolitego tekstu ustawy o szczególnych rozwiązaniach</t>
  </si>
  <si>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Wydatki na formy wsparcia zatrudnienia (ogółem) są obliczane razem z wydatkami poniesionymi w ramach COVID-19.</t>
    </r>
  </si>
  <si>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Wydatki na aktywne formy promocji zatrudnienia zostasły obliczone bez wydatków w ramach COVID-19. Zawierają dotychczas stosowane aktywne formy i zachowują tym samym możliwość porównania</t>
    </r>
  </si>
  <si>
    <t xml:space="preserve">    związanych z zapobieganiem, przeciwdziałaniem i zwalczaniem COVID-19, innych chorób zakaźnych oraz wywołanych nimi sytuacji kryzysowych.</t>
  </si>
  <si>
    <t xml:space="preserve">         związanych z zapobieganiem, przeciwdziałaniem i zwalczaniem COVID-19,  innych chorób zakaźnych oraz wywołanych nimi</t>
  </si>
  <si>
    <t xml:space="preserve">         sytuacji kryzysowych. Nie zawierają części pomocy państwowej, wydatkowanej przez Fundusz Gwarantowanych Świadczeń Pracowniczych.</t>
  </si>
  <si>
    <r>
      <t xml:space="preserve">Tradycyjne </t>
    </r>
    <r>
      <rPr>
        <b/>
        <sz val="12"/>
        <color theme="1"/>
        <rFont val="Times New Roman"/>
        <family val="1"/>
        <charset val="238"/>
      </rPr>
      <t>aktywne formy promocji zatrudnienia</t>
    </r>
    <r>
      <rPr>
        <sz val="12"/>
        <color theme="1"/>
        <rFont val="Times New Roman"/>
        <family val="1"/>
        <charset val="238"/>
      </rPr>
      <t xml:space="preserve"> to np. szkolenia i przekwalifikowania, prace interwencyjne i roboty publiczne, pożyczki</t>
    </r>
  </si>
  <si>
    <r>
      <rPr>
        <b/>
        <sz val="12"/>
        <color theme="1"/>
        <rFont val="Times New Roman"/>
        <family val="1"/>
        <charset val="238"/>
      </rPr>
      <t>Pasywne formy</t>
    </r>
    <r>
      <rPr>
        <sz val="12"/>
        <color theme="1"/>
        <rFont val="Times New Roman"/>
        <family val="1"/>
        <charset val="238"/>
      </rPr>
      <t xml:space="preserve"> (tzw. programy osłonowe) są to zasiłki dla osób bezrobotnych oraz zasiłki i świedczenia przedemerytalne.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</si>
  <si>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15zzd, </t>
    </r>
    <r>
      <rPr>
        <sz val="16"/>
        <color rgb="FFC00000"/>
        <rFont val="Times New Roman"/>
        <family val="1"/>
        <charset val="238"/>
      </rPr>
      <t>15zzda</t>
    </r>
    <r>
      <rPr>
        <sz val="16"/>
        <color theme="1"/>
        <rFont val="Times New Roman"/>
        <family val="1"/>
        <charset val="238"/>
      </rPr>
      <t xml:space="preserve">, 15zzb, 15zzc, 15zze i </t>
    </r>
    <r>
      <rPr>
        <sz val="16"/>
        <color rgb="FFC00000"/>
        <rFont val="Times New Roman"/>
        <family val="1"/>
        <charset val="238"/>
      </rPr>
      <t>15zze2</t>
    </r>
    <r>
      <rPr>
        <sz val="16"/>
        <color theme="1"/>
        <rFont val="Times New Roman"/>
        <family val="1"/>
        <charset val="238"/>
      </rPr>
      <t xml:space="preserve"> tj. z rezerwy **** </t>
    </r>
  </si>
  <si>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 xml:space="preserve">  Na podstawie przepisów Dz.U. 2020 poz. 1842 Obwieszczenie Marszałka Sejmu Rzeczypospolitej Polskiej </t>
    </r>
  </si>
  <si>
    <r>
      <t xml:space="preserve">                      </t>
    </r>
    <r>
      <rPr>
        <b/>
        <sz val="11"/>
        <color theme="1"/>
        <rFont val="Times New Roman"/>
        <family val="1"/>
        <charset val="238"/>
      </rPr>
      <t>Stan w końcu roku</t>
    </r>
    <r>
      <rPr>
        <sz val="11"/>
        <color theme="1"/>
        <rFont val="Times New Roman"/>
        <family val="1"/>
        <charset val="238"/>
      </rPr>
      <t>, województwo podkarpackie</t>
    </r>
  </si>
  <si>
    <t>Tabela VIII.    BEZROBOTNI POSIADAJĄCY PRAWO DO ZASIŁKU DLA BEZROBOTNYCH</t>
  </si>
  <si>
    <t>31 XII 2021</t>
  </si>
  <si>
    <t>31 XII '21</t>
  </si>
  <si>
    <t>K - w proc.</t>
  </si>
  <si>
    <t>K. - w proc.</t>
  </si>
  <si>
    <t>wzrost/spadek  (liczba)</t>
  </si>
  <si>
    <t xml:space="preserve">  Proc. w BO - oznacza udział danej kategorii wg wieku do ogólnej liczby bezrobotnych wg stanu na ostatni dzień roku.</t>
  </si>
  <si>
    <t>w okresie 2021 r.</t>
  </si>
  <si>
    <t>wzrost/spadek w proc.</t>
  </si>
  <si>
    <t>Bezrobotni z prawem do zasiłku (ogółem)</t>
  </si>
  <si>
    <t>Bezrobotni z prawem do zasiłku (ogółem) według PUP</t>
  </si>
  <si>
    <t>Z tego osoby:</t>
  </si>
  <si>
    <t>poprzednio pracujące</t>
  </si>
  <si>
    <t>w tym zwolnione z przyczyn dotyczących zakładu pracy</t>
  </si>
  <si>
    <t>dotychczas niepracujące</t>
  </si>
  <si>
    <t>w tym bezrobotni</t>
  </si>
  <si>
    <t>bezrobotni</t>
  </si>
  <si>
    <t>długotrwale (liczba)</t>
  </si>
  <si>
    <t>długotrwale (w proc.)</t>
  </si>
  <si>
    <t>bezrobotne</t>
  </si>
  <si>
    <t>Tabela XIV.    BEZROBOTNI ZAMIESZKALI NA WSI</t>
  </si>
  <si>
    <t>Tabela XVI. BEZROBOTNI WEDŁUG WIEKU, W TYM DO 30 ROKU ŻYCIA I POWYŻEJ 50 ROKU ŻYCIA</t>
  </si>
  <si>
    <t>Tabela XVII. BEZROBOTNI DŁUGOTRWALE</t>
  </si>
  <si>
    <t>Tabela XIX. ZMIANY ILOŚCI BEZROBOTNYCH WG GRUP ZAWODOWYCH</t>
  </si>
  <si>
    <t xml:space="preserve">                   województwo podkarpackie</t>
  </si>
  <si>
    <t>Tabela XX. BEZROBOTNI WG GRUP ZAWODÓW</t>
  </si>
  <si>
    <t xml:space="preserve">                  stan w końcu roku, województwo podkarpackie</t>
  </si>
  <si>
    <t>Tabela XXI. Wolne miejsca pracy i miejsca aktywizacji zawodowej zgłoszone</t>
  </si>
  <si>
    <t xml:space="preserve">                      przez pracodawców do PUP</t>
  </si>
  <si>
    <t>Tabela XXII.  Wolne miejsca pracy i miejsca aktywizacji zawodowej zgłoszone</t>
  </si>
  <si>
    <t xml:space="preserve">                        przez pracodawców do PUP z wyszczególnieniem miejsc zatrudnienia i innej pracy zarobkowej</t>
  </si>
  <si>
    <t xml:space="preserve">                        oraz miejsc aktywizacji zawodowej</t>
  </si>
  <si>
    <t>Tabela XXIII.   ZMIANY W LICZBIE WOLNYCH MIEJSC PRACY I MIEJSC AKTYWIZACJI ZAWODOWEJ ZGŁOSZONYCH PRZEZ PRACODAWCÓW DO PUP</t>
  </si>
  <si>
    <t xml:space="preserve">Tabela XXIV. WOLNE MIEJSCA PRACY I MIEJSCA AKTYWIZACJI ZAWODOWEJ  ZGŁOSZONE </t>
  </si>
  <si>
    <r>
      <t xml:space="preserve">Tabela XXV.  </t>
    </r>
    <r>
      <rPr>
        <b/>
        <sz val="11"/>
        <color theme="1"/>
        <rFont val="Times New Roman"/>
        <family val="1"/>
        <charset val="238"/>
      </rPr>
      <t>WYDATKI  REALIZOWANE  Z  FUNDUSZU  PRACY</t>
    </r>
  </si>
  <si>
    <t>Tabela XXVI   Aktywne formy promocji zatrudnienia wg powiatów. Liczba bezrobotnych aktywizowanych w ramach poszczególnych form,</t>
  </si>
  <si>
    <t>Tabela XXVII.   ZGŁOSZENIA ZWOLNIEŃ GRUPOWYCH</t>
  </si>
  <si>
    <t xml:space="preserve">                             w roku sprawozdawczym</t>
  </si>
  <si>
    <t>Tabela XXVIII.   WSKAŹNIK  ZATRUDNIENIA</t>
  </si>
  <si>
    <t>Tabela XV. BEZROBOTNI W SZCZEGÓLNEJ SYTUACJI NA RYNKU PRACY, stan na koniec okresu sprawozdawczego</t>
  </si>
  <si>
    <t>wzrost / spadek</t>
  </si>
  <si>
    <t xml:space="preserve">  Proc. w BO  - oznacza udział danej kategorii wg wieku do ogólnej liczby bezrobotnych wg stanu na ostatni dzień roku.</t>
  </si>
  <si>
    <t>lokata min sp.</t>
  </si>
  <si>
    <t>lokata max sp.</t>
  </si>
  <si>
    <t xml:space="preserve">                          POLSKIEJ KLASYFIKACJI DZIAŁALNOŚCI (PKD)</t>
  </si>
  <si>
    <t xml:space="preserve">                          w okresie sprawozdawczym, województwo podkarpackie</t>
  </si>
  <si>
    <t>ogółem (o)</t>
  </si>
  <si>
    <t>oferty pracy</t>
  </si>
  <si>
    <t>proc. (w ogółem, dla danej kategorii)</t>
  </si>
  <si>
    <t>sekcje PKD</t>
  </si>
  <si>
    <t>----</t>
  </si>
  <si>
    <t xml:space="preserve">z ogółem sekcje PKD: </t>
  </si>
  <si>
    <t>O</t>
  </si>
  <si>
    <t>C</t>
  </si>
  <si>
    <t>D</t>
  </si>
  <si>
    <t>E</t>
  </si>
  <si>
    <t>F</t>
  </si>
  <si>
    <t>G</t>
  </si>
  <si>
    <t>I</t>
  </si>
  <si>
    <t>H</t>
  </si>
  <si>
    <t>J</t>
  </si>
  <si>
    <t>K</t>
  </si>
  <si>
    <t>Działalność finansowa i ubezpieczeniowa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</si>
  <si>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</si>
  <si>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</si>
  <si>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</si>
  <si>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</si>
  <si>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</si>
  <si>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</si>
  <si>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</si>
  <si>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</si>
  <si>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</si>
  <si>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Oferty pracy zgłoszone do powiatowych urzędów pracy w województwie podkarpackim.</t>
  </si>
  <si>
    <t>wzrost lub spadek w proc.</t>
  </si>
  <si>
    <t>B 2021</t>
  </si>
  <si>
    <t>w okresie sprawozdawczym, województwo podkarpackie, tabela zawiera formy promocji zatrudnienia.</t>
  </si>
  <si>
    <t>** Wartości procentowe odpowiadające grupom dwucyfrowym obliczono dla danej grupy jednocyfrowej (GJ=100 proc.).</t>
  </si>
  <si>
    <t>*** Odsetek dla bezrobotnych bez zawodu w stosunku do ogółem tj. A+B=100 proc.</t>
  </si>
  <si>
    <t xml:space="preserve">* W jednocyfrowych grupach zawodów, odsetek w stosunku do liczby ofert ogółem z zawodem (B=100 proc.). </t>
  </si>
  <si>
    <t>*** Odsetek dla ofert bez zawodu w stosunku do ogółem tj. A+B=100 proc.</t>
  </si>
  <si>
    <t>gimnazjalne, podstawowe, niepełne podstawowe i bez wykształcenia szkolnego</t>
  </si>
  <si>
    <t xml:space="preserve">Tabela XIII. BEZROBOTNE KOBIETY WG WIEKU, </t>
  </si>
  <si>
    <t>w proc.*</t>
  </si>
  <si>
    <t xml:space="preserve">                   CZASU POZOSTAWANIA BEZ PRACY</t>
  </si>
  <si>
    <t xml:space="preserve">                   WYKSZTAŁCENIA, STAŻU PRACY I </t>
  </si>
  <si>
    <t xml:space="preserve">                       Stan w końcu roku, województwo podkarpackie</t>
  </si>
  <si>
    <t xml:space="preserve">                     stan w końcu roku, województwo podkarpackie</t>
  </si>
  <si>
    <t xml:space="preserve">                     WYKSZTAŁCENIA, STAŻU PRACY I CZASU POZOSTAWANIA </t>
  </si>
  <si>
    <t xml:space="preserve">Tabela XVIII.    OFERTY  PRACY   WEDŁUG </t>
  </si>
  <si>
    <t>31 XII 2022</t>
  </si>
  <si>
    <t>31 XII '22</t>
  </si>
  <si>
    <t>* GUS, Bank Danych Loklanych.</t>
  </si>
  <si>
    <t>LICZBA BEZROBOTNYCH*</t>
  </si>
  <si>
    <t>STOPA BEZROBOCIA**</t>
  </si>
  <si>
    <t>* Program badań statystycznych (MRiPS-01)</t>
  </si>
  <si>
    <t>w proc. (2021=100 proc.)</t>
  </si>
  <si>
    <t>w okresie '21 r.</t>
  </si>
  <si>
    <t>w okresie '22 r.</t>
  </si>
  <si>
    <t xml:space="preserve">                     BEZ PRACY,  stan na 31 XII '22 r.</t>
  </si>
  <si>
    <t xml:space="preserve">                    Stan na 31 XII '22 r.</t>
  </si>
  <si>
    <t>wzrost/spadek ogółem 31 XII '21 =100 proc.</t>
  </si>
  <si>
    <t>wzrost/spadek kobiety  31 XII '21 =100 proc.</t>
  </si>
  <si>
    <t>z bezrobotnych ogółem,    stan na 31 XII  2022 r.</t>
  </si>
  <si>
    <t>dynamika spadków do 31 XII 2021 w poszcz. grupach</t>
  </si>
  <si>
    <t>w okresie 2022 r.</t>
  </si>
  <si>
    <t>w 2022 r.</t>
  </si>
  <si>
    <t>liczba bezrobotnych 31 XII '22</t>
  </si>
  <si>
    <t xml:space="preserve">* W jednocyfrowych grupach zawodów odsetek obliczony jest w stosunku do liczby bezrobotnych ogółem z zawodem (B=100 proc.). </t>
  </si>
  <si>
    <t>oferty pracy w '22 r.</t>
  </si>
  <si>
    <t>B 2022</t>
  </si>
  <si>
    <t>w 2021 r.</t>
  </si>
  <si>
    <t>rozkłady procentowe wg poszczególnych kategorii</t>
  </si>
  <si>
    <t xml:space="preserve">                              średnio w danym roku</t>
  </si>
  <si>
    <t>W tablicy zostały wykorzystane dane opublikowane na stronie internetowej GUS.</t>
  </si>
  <si>
    <t>* Ostatni z opisywanych lat do roku poprzedniego. Wzrost lub spadek w pkt. proc.</t>
  </si>
  <si>
    <t>18-59/64 lata</t>
  </si>
  <si>
    <t>15-89 lat</t>
  </si>
  <si>
    <t>15-24 lata</t>
  </si>
  <si>
    <t>50-89 lat</t>
  </si>
  <si>
    <t>Źrodło: System Cesar, 15-II-2023 r.</t>
  </si>
  <si>
    <t>wyłączeni z rejestru bez utraty statusu bezrobtnych*</t>
  </si>
  <si>
    <t>wyłączeni z rejestru z utratą statusu bezrobotnych*</t>
  </si>
  <si>
    <t>* Bez utraty statusu - w sensie prawnym.</t>
  </si>
  <si>
    <t>Wskaźnik zatrudnienia - jako udział osób pracujących w liczbie ludności 15-89 ogółem lub dla danej grupy.</t>
  </si>
  <si>
    <r>
      <t xml:space="preserve">województwo podkarpackie </t>
    </r>
    <r>
      <rPr>
        <sz val="11"/>
        <color theme="1"/>
        <rFont val="Times New Roman"/>
        <family val="1"/>
        <charset val="238"/>
      </rPr>
      <t>ogółem 15-89</t>
    </r>
  </si>
  <si>
    <r>
      <t xml:space="preserve">Polska </t>
    </r>
    <r>
      <rPr>
        <sz val="11"/>
        <color theme="1"/>
        <rFont val="Times New Roman"/>
        <family val="1"/>
        <charset val="238"/>
      </rPr>
      <t>ogółem 15-89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</si>
</sst>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vertAlign val="superscript"/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1"/>
      <color rgb="FF0000FF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7E2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5F3F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D3D3D3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left" vertical="center"/>
    </xf>
    <xf numFmtId="0" fontId="2" fillId="0" borderId="0">
      <alignment horizontal="left" vertical="center"/>
    </xf>
    <xf numFmtId="0" fontId="13" fillId="0" borderId="0">
      <alignment horizontal="left" vertical="center"/>
    </xf>
    <xf numFmtId="0" fontId="17" fillId="0" borderId="0">
      <alignment horizontal="right" vertical="center"/>
    </xf>
    <xf numFmtId="0" fontId="13" fillId="0" borderId="0">
      <alignment horizontal="right" vertical="center"/>
    </xf>
    <xf numFmtId="0" fontId="28" fillId="13" borderId="99">
      <alignment horizontal="left" vertical="center" wrapText="1"/>
    </xf>
    <xf numFmtId="0" fontId="13" fillId="0" borderId="0">
      <alignment horizontal="center" vertical="center"/>
    </xf>
  </cellStyleXfs>
  <cellXfs count="957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3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3" fontId="4" fillId="2" borderId="87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7" xfId="0" applyNumberFormat="1" applyFont="1" applyFill="1" applyBorder="1" applyAlignment="1">
      <alignment horizontal="center" vertical="center"/>
    </xf>
    <xf numFmtId="3" fontId="6" fillId="2" borderId="86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 indent="5"/>
    </xf>
    <xf numFmtId="49" fontId="4" fillId="2" borderId="33" xfId="0" applyNumberFormat="1" applyFont="1" applyFill="1" applyBorder="1" applyAlignment="1">
      <alignment horizontal="left" vertical="center" wrapText="1" indent="5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4" fillId="3" borderId="11" xfId="0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 vertical="center"/>
    </xf>
    <xf numFmtId="165" fontId="4" fillId="2" borderId="4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5"/>
    </xf>
    <xf numFmtId="3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left" vertical="center" wrapText="1" indent="3"/>
    </xf>
    <xf numFmtId="3" fontId="4" fillId="2" borderId="85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 indent="3"/>
    </xf>
    <xf numFmtId="49" fontId="4" fillId="2" borderId="44" xfId="0" applyNumberFormat="1" applyFont="1" applyFill="1" applyBorder="1" applyAlignment="1">
      <alignment horizontal="left" vertical="center" wrapText="1" indent="5"/>
    </xf>
    <xf numFmtId="3" fontId="4" fillId="2" borderId="22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0" fontId="4" fillId="3" borderId="13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5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5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2" xfId="0" applyNumberFormat="1" applyFont="1" applyFill="1" applyBorder="1" applyAlignment="1">
      <alignment horizontal="left" vertical="center" wrapText="1"/>
    </xf>
    <xf numFmtId="165" fontId="4" fillId="2" borderId="81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5" fontId="4" fillId="2" borderId="80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2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5" fontId="4" fillId="2" borderId="81" xfId="0" quotePrefix="1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2" xfId="0" quotePrefix="1" applyNumberFormat="1" applyFont="1" applyFill="1" applyBorder="1" applyAlignment="1">
      <alignment horizontal="center" vertical="center"/>
    </xf>
    <xf numFmtId="3" fontId="6" fillId="2" borderId="87" xfId="0" applyNumberFormat="1" applyFont="1" applyFill="1" applyBorder="1" applyAlignment="1">
      <alignment horizontal="center" vertical="center" wrapText="1"/>
    </xf>
    <xf numFmtId="165" fontId="6" fillId="2" borderId="83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44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2" xfId="2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3" fontId="6" fillId="2" borderId="26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5" fontId="4" fillId="2" borderId="8" xfId="3" applyNumberFormat="1" applyFont="1" applyFill="1" applyBorder="1" applyAlignment="1">
      <alignment horizontal="center" vertical="center" wrapText="1"/>
    </xf>
    <xf numFmtId="165" fontId="4" fillId="2" borderId="45" xfId="0" applyNumberFormat="1" applyFont="1" applyFill="1" applyBorder="1" applyAlignment="1">
      <alignment horizontal="center" vertical="center" wrapText="1"/>
    </xf>
    <xf numFmtId="165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88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0" fontId="4" fillId="3" borderId="36" xfId="0" applyFont="1" applyFill="1" applyBorder="1"/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165" fontId="4" fillId="2" borderId="61" xfId="0" applyNumberFormat="1" applyFont="1" applyFill="1" applyBorder="1" applyAlignment="1">
      <alignment horizontal="center" vertical="center"/>
    </xf>
    <xf numFmtId="3" fontId="4" fillId="2" borderId="7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 wrapText="1"/>
    </xf>
    <xf numFmtId="3" fontId="4" fillId="2" borderId="76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4" borderId="2" xfId="0" quotePrefix="1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45" xfId="0" applyNumberFormat="1" applyFont="1" applyFill="1" applyBorder="1" applyAlignment="1">
      <alignment horizontal="center" vertical="center"/>
    </xf>
    <xf numFmtId="3" fontId="8" fillId="4" borderId="7" xfId="0" quotePrefix="1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54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/>
    </xf>
    <xf numFmtId="3" fontId="8" fillId="4" borderId="0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2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0" fontId="4" fillId="3" borderId="55" xfId="0" applyFont="1" applyFill="1" applyBorder="1"/>
    <xf numFmtId="0" fontId="4" fillId="3" borderId="56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50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horizontal="center" vertical="center" wrapText="1"/>
    </xf>
    <xf numFmtId="3" fontId="9" fillId="2" borderId="3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8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0" fillId="2" borderId="49" xfId="0" applyNumberFormat="1" applyFont="1" applyFill="1" applyBorder="1" applyAlignment="1">
      <alignment horizontal="center" vertical="center" wrapText="1"/>
    </xf>
    <xf numFmtId="165" fontId="4" fillId="2" borderId="85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5" fontId="6" fillId="2" borderId="87" xfId="0" applyNumberFormat="1" applyFont="1" applyFill="1" applyBorder="1" applyAlignment="1">
      <alignment horizontal="center" vertical="center"/>
    </xf>
    <xf numFmtId="165" fontId="6" fillId="2" borderId="86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3" fontId="8" fillId="4" borderId="85" xfId="0" applyNumberFormat="1" applyFont="1" applyFill="1" applyBorder="1" applyAlignment="1">
      <alignment horizontal="center" vertical="center"/>
    </xf>
    <xf numFmtId="3" fontId="8" fillId="4" borderId="26" xfId="0" quotePrefix="1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3" fontId="8" fillId="4" borderId="84" xfId="0" applyNumberFormat="1" applyFont="1" applyFill="1" applyBorder="1" applyAlignment="1">
      <alignment horizontal="center" vertical="center"/>
    </xf>
    <xf numFmtId="165" fontId="8" fillId="4" borderId="84" xfId="0" applyNumberFormat="1" applyFont="1" applyFill="1" applyBorder="1" applyAlignment="1">
      <alignment horizontal="center" vertical="center"/>
    </xf>
    <xf numFmtId="3" fontId="8" fillId="4" borderId="85" xfId="0" quotePrefix="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4" fillId="2" borderId="12" xfId="0" quotePrefix="1" applyNumberFormat="1" applyFont="1" applyFill="1" applyBorder="1" applyAlignment="1">
      <alignment horizontal="center" vertical="center" wrapText="1"/>
    </xf>
    <xf numFmtId="165" fontId="4" fillId="2" borderId="13" xfId="0" quotePrefix="1" applyNumberFormat="1" applyFont="1" applyFill="1" applyBorder="1" applyAlignment="1">
      <alignment horizontal="center" vertical="center" wrapText="1"/>
    </xf>
    <xf numFmtId="165" fontId="8" fillId="4" borderId="54" xfId="0" applyNumberFormat="1" applyFont="1" applyFill="1" applyBorder="1" applyAlignment="1">
      <alignment horizontal="center" vertical="center"/>
    </xf>
    <xf numFmtId="165" fontId="8" fillId="4" borderId="26" xfId="0" quotePrefix="1" applyNumberFormat="1" applyFont="1" applyFill="1" applyBorder="1" applyAlignment="1">
      <alignment horizontal="center" vertical="center"/>
    </xf>
    <xf numFmtId="165" fontId="8" fillId="4" borderId="2" xfId="0" quotePrefix="1" applyNumberFormat="1" applyFont="1" applyFill="1" applyBorder="1" applyAlignment="1">
      <alignment horizontal="center" vertical="center"/>
    </xf>
    <xf numFmtId="165" fontId="8" fillId="4" borderId="27" xfId="0" quotePrefix="1" applyNumberFormat="1" applyFont="1" applyFill="1" applyBorder="1" applyAlignment="1">
      <alignment horizontal="center" vertical="center"/>
    </xf>
    <xf numFmtId="165" fontId="8" fillId="4" borderId="8" xfId="0" quotePrefix="1" applyNumberFormat="1" applyFont="1" applyFill="1" applyBorder="1" applyAlignment="1">
      <alignment horizontal="center" vertical="center"/>
    </xf>
    <xf numFmtId="3" fontId="6" fillId="2" borderId="8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90" xfId="0" applyNumberFormat="1" applyFont="1" applyFill="1" applyBorder="1" applyAlignment="1">
      <alignment horizontal="center" vertical="center" wrapText="1"/>
    </xf>
    <xf numFmtId="3" fontId="6" fillId="2" borderId="91" xfId="0" applyNumberFormat="1" applyFont="1" applyFill="1" applyBorder="1" applyAlignment="1">
      <alignment horizontal="center" vertical="center" wrapText="1"/>
    </xf>
    <xf numFmtId="165" fontId="6" fillId="2" borderId="92" xfId="0" applyNumberFormat="1" applyFont="1" applyFill="1" applyBorder="1" applyAlignment="1">
      <alignment horizontal="center" vertical="center" wrapText="1"/>
    </xf>
    <xf numFmtId="165" fontId="6" fillId="2" borderId="93" xfId="0" applyNumberFormat="1" applyFont="1" applyFill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83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 indent="2"/>
    </xf>
    <xf numFmtId="49" fontId="4" fillId="2" borderId="83" xfId="0" applyNumberFormat="1" applyFont="1" applyFill="1" applyBorder="1" applyAlignment="1">
      <alignment horizontal="left" vertical="center" wrapText="1" indent="2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 wrapText="1"/>
    </xf>
    <xf numFmtId="165" fontId="6" fillId="2" borderId="80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52" xfId="0" applyNumberFormat="1" applyFont="1" applyFill="1" applyBorder="1" applyAlignment="1">
      <alignment horizontal="center" vertical="center" wrapText="1"/>
    </xf>
    <xf numFmtId="14" fontId="4" fillId="3" borderId="50" xfId="0" applyNumberFormat="1" applyFont="1" applyFill="1" applyBorder="1" applyAlignment="1">
      <alignment horizontal="center" vertical="center" wrapText="1"/>
    </xf>
    <xf numFmtId="14" fontId="4" fillId="3" borderId="58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horizontal="right" vertical="center" wrapText="1"/>
    </xf>
    <xf numFmtId="164" fontId="8" fillId="2" borderId="10" xfId="0" quotePrefix="1" applyNumberFormat="1" applyFont="1" applyFill="1" applyBorder="1" applyAlignment="1">
      <alignment horizontal="center" vertical="center" wrapText="1"/>
    </xf>
    <xf numFmtId="164" fontId="8" fillId="2" borderId="1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164" fontId="4" fillId="2" borderId="30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12" fillId="3" borderId="68" xfId="0" applyFont="1" applyFill="1" applyBorder="1" applyAlignment="1">
      <alignment horizontal="center" vertical="center"/>
    </xf>
    <xf numFmtId="0" fontId="12" fillId="3" borderId="66" xfId="0" applyFont="1" applyFill="1" applyBorder="1"/>
    <xf numFmtId="0" fontId="4" fillId="3" borderId="5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12" fillId="2" borderId="60" xfId="0" applyFont="1" applyFill="1" applyBorder="1" applyAlignment="1">
      <alignment horizontal="left" vertical="center" wrapText="1"/>
    </xf>
    <xf numFmtId="3" fontId="12" fillId="2" borderId="60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3" fontId="12" fillId="2" borderId="18" xfId="0" applyNumberFormat="1" applyFont="1" applyFill="1" applyBorder="1" applyAlignment="1">
      <alignment horizontal="center" vertical="center"/>
    </xf>
    <xf numFmtId="0" fontId="12" fillId="2" borderId="34" xfId="0" applyFont="1" applyFill="1" applyBorder="1"/>
    <xf numFmtId="3" fontId="12" fillId="2" borderId="34" xfId="0" applyNumberFormat="1" applyFont="1" applyFill="1" applyBorder="1" applyAlignment="1">
      <alignment horizontal="center" vertical="center"/>
    </xf>
    <xf numFmtId="0" fontId="12" fillId="2" borderId="18" xfId="0" applyFont="1" applyFill="1" applyBorder="1"/>
    <xf numFmtId="16" fontId="12" fillId="2" borderId="18" xfId="0" applyNumberFormat="1" applyFont="1" applyFill="1" applyBorder="1"/>
    <xf numFmtId="0" fontId="12" fillId="2" borderId="33" xfId="0" applyFont="1" applyFill="1" applyBorder="1"/>
    <xf numFmtId="3" fontId="12" fillId="2" borderId="3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3" fontId="4" fillId="6" borderId="9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left" vertical="center" wrapText="1" indent="1"/>
    </xf>
    <xf numFmtId="0" fontId="4" fillId="2" borderId="62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82" xfId="0" applyNumberFormat="1" applyFont="1" applyFill="1" applyBorder="1" applyAlignment="1">
      <alignment horizontal="left" vertical="center" wrapText="1"/>
    </xf>
    <xf numFmtId="3" fontId="4" fillId="6" borderId="77" xfId="0" applyNumberFormat="1" applyFont="1" applyFill="1" applyBorder="1" applyAlignment="1">
      <alignment horizontal="center" vertical="center"/>
    </xf>
    <xf numFmtId="165" fontId="4" fillId="6" borderId="71" xfId="0" applyNumberFormat="1" applyFont="1" applyFill="1" applyBorder="1" applyAlignment="1">
      <alignment horizontal="center" vertical="center"/>
    </xf>
    <xf numFmtId="3" fontId="4" fillId="6" borderId="82" xfId="0" applyNumberFormat="1" applyFont="1" applyFill="1" applyBorder="1" applyAlignment="1">
      <alignment horizontal="center" vertical="center"/>
    </xf>
    <xf numFmtId="49" fontId="5" fillId="2" borderId="95" xfId="0" applyNumberFormat="1" applyFont="1" applyFill="1" applyBorder="1" applyAlignment="1">
      <alignment horizontal="left" vertical="center" wrapText="1" indent="1"/>
    </xf>
    <xf numFmtId="3" fontId="5" fillId="2" borderId="96" xfId="0" applyNumberFormat="1" applyFont="1" applyFill="1" applyBorder="1" applyAlignment="1">
      <alignment horizontal="center" vertical="center" wrapText="1"/>
    </xf>
    <xf numFmtId="165" fontId="5" fillId="2" borderId="96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left" vertical="center" wrapText="1" indent="3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70" xfId="0" applyNumberFormat="1" applyFont="1" applyFill="1" applyBorder="1" applyAlignment="1">
      <alignment horizontal="center" vertical="center"/>
    </xf>
    <xf numFmtId="3" fontId="12" fillId="3" borderId="71" xfId="0" applyNumberFormat="1" applyFont="1" applyFill="1" applyBorder="1" applyAlignment="1">
      <alignment horizontal="center" vertical="center"/>
    </xf>
    <xf numFmtId="3" fontId="12" fillId="3" borderId="70" xfId="0" applyNumberFormat="1" applyFont="1" applyFill="1" applyBorder="1"/>
    <xf numFmtId="3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/>
    <xf numFmtId="164" fontId="1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5" fillId="2" borderId="36" xfId="0" applyFont="1" applyFill="1" applyBorder="1" applyAlignment="1">
      <alignment horizontal="left" vertical="center" wrapText="1"/>
    </xf>
    <xf numFmtId="3" fontId="5" fillId="2" borderId="36" xfId="0" applyNumberFormat="1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left" vertical="center" wrapText="1" indent="3"/>
    </xf>
    <xf numFmtId="0" fontId="8" fillId="3" borderId="5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8" fillId="2" borderId="85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9" fillId="2" borderId="50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165" fontId="6" fillId="2" borderId="97" xfId="0" applyNumberFormat="1" applyFont="1" applyFill="1" applyBorder="1" applyAlignment="1">
      <alignment horizontal="center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4" fillId="2" borderId="7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/>
    </xf>
    <xf numFmtId="3" fontId="4" fillId="2" borderId="72" xfId="0" applyNumberFormat="1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 vertical="center" wrapText="1"/>
    </xf>
    <xf numFmtId="165" fontId="4" fillId="2" borderId="54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0" fontId="0" fillId="3" borderId="56" xfId="0" applyFont="1" applyFill="1" applyBorder="1"/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49" fontId="4" fillId="3" borderId="34" xfId="0" applyNumberFormat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165" fontId="4" fillId="3" borderId="80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left" vertical="center" wrapText="1"/>
    </xf>
    <xf numFmtId="3" fontId="4" fillId="3" borderId="11" xfId="0" quotePrefix="1" applyNumberFormat="1" applyFont="1" applyFill="1" applyBorder="1" applyAlignment="1">
      <alignment horizontal="center" vertical="center"/>
    </xf>
    <xf numFmtId="165" fontId="4" fillId="3" borderId="59" xfId="0" applyNumberFormat="1" applyFont="1" applyFill="1" applyBorder="1" applyAlignment="1">
      <alignment horizontal="center" vertical="center"/>
    </xf>
    <xf numFmtId="165" fontId="4" fillId="3" borderId="59" xfId="0" quotePrefix="1" applyNumberFormat="1" applyFont="1" applyFill="1" applyBorder="1" applyAlignment="1">
      <alignment horizontal="center" vertical="center"/>
    </xf>
    <xf numFmtId="3" fontId="4" fillId="3" borderId="33" xfId="0" quotePrefix="1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73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72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wrapText="1"/>
    </xf>
    <xf numFmtId="3" fontId="4" fillId="2" borderId="72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164" fontId="4" fillId="2" borderId="80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59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49" fontId="11" fillId="2" borderId="68" xfId="0" applyNumberFormat="1" applyFont="1" applyFill="1" applyBorder="1" applyAlignment="1">
      <alignment horizontal="left" vertical="center" wrapText="1"/>
    </xf>
    <xf numFmtId="49" fontId="11" fillId="2" borderId="68" xfId="0" applyNumberFormat="1" applyFont="1" applyFill="1" applyBorder="1" applyAlignment="1">
      <alignment horizontal="left" vertical="center" wrapText="1" indent="2"/>
    </xf>
    <xf numFmtId="49" fontId="15" fillId="7" borderId="4" xfId="0" applyNumberFormat="1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center" vertical="center" wrapText="1"/>
    </xf>
    <xf numFmtId="165" fontId="15" fillId="7" borderId="56" xfId="0" applyNumberFormat="1" applyFont="1" applyFill="1" applyBorder="1" applyAlignment="1">
      <alignment horizontal="center" vertical="center" wrapText="1"/>
    </xf>
    <xf numFmtId="3" fontId="15" fillId="7" borderId="3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center" vertical="center"/>
    </xf>
    <xf numFmtId="165" fontId="15" fillId="7" borderId="56" xfId="0" applyNumberFormat="1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horizontal="center" vertical="center"/>
    </xf>
    <xf numFmtId="165" fontId="14" fillId="3" borderId="80" xfId="0" applyNumberFormat="1" applyFont="1" applyFill="1" applyBorder="1" applyAlignment="1">
      <alignment horizontal="center" vertical="center"/>
    </xf>
    <xf numFmtId="3" fontId="14" fillId="3" borderId="34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3" fontId="14" fillId="3" borderId="4" xfId="0" applyNumberFormat="1" applyFont="1" applyFill="1" applyBorder="1" applyAlignment="1">
      <alignment horizontal="center" vertical="center"/>
    </xf>
    <xf numFmtId="165" fontId="14" fillId="3" borderId="56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69" xfId="0" applyFont="1" applyFill="1" applyBorder="1" applyAlignment="1">
      <alignment horizontal="left" vertical="center" wrapText="1"/>
    </xf>
    <xf numFmtId="0" fontId="16" fillId="3" borderId="69" xfId="0" applyFont="1" applyFill="1" applyBorder="1"/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left" vertical="center" wrapText="1"/>
    </xf>
    <xf numFmtId="165" fontId="4" fillId="8" borderId="10" xfId="0" applyNumberFormat="1" applyFont="1" applyFill="1" applyBorder="1" applyAlignment="1">
      <alignment horizontal="center" vertical="center"/>
    </xf>
    <xf numFmtId="165" fontId="4" fillId="8" borderId="13" xfId="0" applyNumberFormat="1" applyFont="1" applyFill="1" applyBorder="1" applyAlignment="1">
      <alignment horizontal="center" vertical="center"/>
    </xf>
    <xf numFmtId="165" fontId="4" fillId="8" borderId="61" xfId="0" applyNumberFormat="1" applyFont="1" applyFill="1" applyBorder="1" applyAlignment="1">
      <alignment horizontal="center" vertical="center"/>
    </xf>
    <xf numFmtId="0" fontId="10" fillId="9" borderId="85" xfId="0" applyFont="1" applyFill="1" applyBorder="1" applyAlignment="1">
      <alignment vertical="center" wrapText="1"/>
    </xf>
    <xf numFmtId="0" fontId="10" fillId="9" borderId="26" xfId="0" applyFont="1" applyFill="1" applyBorder="1" applyAlignment="1">
      <alignment horizontal="center" vertical="center" wrapText="1"/>
    </xf>
    <xf numFmtId="164" fontId="10" fillId="9" borderId="27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164" fontId="10" fillId="9" borderId="10" xfId="0" applyNumberFormat="1" applyFont="1" applyFill="1" applyBorder="1" applyAlignment="1">
      <alignment horizontal="center" vertical="center" wrapText="1"/>
    </xf>
    <xf numFmtId="2" fontId="10" fillId="9" borderId="10" xfId="0" applyNumberFormat="1" applyFont="1" applyFill="1" applyBorder="1" applyAlignment="1">
      <alignment horizontal="center" vertical="center" wrapText="1"/>
    </xf>
    <xf numFmtId="3" fontId="10" fillId="9" borderId="26" xfId="0" applyNumberFormat="1" applyFont="1" applyFill="1" applyBorder="1" applyAlignment="1">
      <alignment horizontal="center" vertical="center" wrapText="1"/>
    </xf>
    <xf numFmtId="0" fontId="10" fillId="9" borderId="51" xfId="0" applyFont="1" applyFill="1" applyBorder="1" applyAlignment="1">
      <alignment vertical="center" wrapText="1"/>
    </xf>
    <xf numFmtId="0" fontId="10" fillId="9" borderId="40" xfId="0" applyFont="1" applyFill="1" applyBorder="1" applyAlignment="1">
      <alignment horizontal="center" vertical="center" wrapText="1"/>
    </xf>
    <xf numFmtId="3" fontId="10" fillId="9" borderId="40" xfId="0" applyNumberFormat="1" applyFont="1" applyFill="1" applyBorder="1" applyAlignment="1">
      <alignment horizontal="center" vertical="center" wrapText="1"/>
    </xf>
    <xf numFmtId="164" fontId="10" fillId="9" borderId="49" xfId="0" applyNumberFormat="1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horizontal="center" vertical="center" wrapText="1"/>
    </xf>
    <xf numFmtId="3" fontId="9" fillId="10" borderId="5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11" fillId="2" borderId="0" xfId="0" applyFont="1" applyFill="1"/>
    <xf numFmtId="0" fontId="18" fillId="3" borderId="24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left" vertical="center" wrapText="1"/>
    </xf>
    <xf numFmtId="2" fontId="18" fillId="3" borderId="22" xfId="0" applyNumberFormat="1" applyFont="1" applyFill="1" applyBorder="1" applyAlignment="1">
      <alignment horizontal="center" vertical="center"/>
    </xf>
    <xf numFmtId="2" fontId="18" fillId="3" borderId="24" xfId="0" applyNumberFormat="1" applyFont="1" applyFill="1" applyBorder="1" applyAlignment="1">
      <alignment horizontal="center" vertical="center" wrapText="1"/>
    </xf>
    <xf numFmtId="165" fontId="18" fillId="3" borderId="22" xfId="0" applyNumberFormat="1" applyFont="1" applyFill="1" applyBorder="1" applyAlignment="1">
      <alignment horizontal="center" vertical="center"/>
    </xf>
    <xf numFmtId="4" fontId="18" fillId="3" borderId="23" xfId="0" quotePrefix="1" applyNumberFormat="1" applyFont="1" applyFill="1" applyBorder="1" applyAlignment="1">
      <alignment horizontal="center" vertical="center"/>
    </xf>
    <xf numFmtId="4" fontId="18" fillId="3" borderId="24" xfId="0" quotePrefix="1" applyNumberFormat="1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left" vertical="center" wrapText="1"/>
    </xf>
    <xf numFmtId="2" fontId="18" fillId="2" borderId="49" xfId="0" applyNumberFormat="1" applyFont="1" applyFill="1" applyBorder="1" applyAlignment="1">
      <alignment horizontal="center" vertical="center"/>
    </xf>
    <xf numFmtId="165" fontId="18" fillId="2" borderId="51" xfId="0" applyNumberFormat="1" applyFont="1" applyFill="1" applyBorder="1" applyAlignment="1">
      <alignment horizontal="center" vertical="center"/>
    </xf>
    <xf numFmtId="4" fontId="19" fillId="2" borderId="40" xfId="0" quotePrefix="1" applyNumberFormat="1" applyFont="1" applyFill="1" applyBorder="1" applyAlignment="1">
      <alignment horizontal="center" vertical="center"/>
    </xf>
    <xf numFmtId="165" fontId="18" fillId="2" borderId="13" xfId="0" quotePrefix="1" applyNumberFormat="1" applyFont="1" applyFill="1" applyBorder="1" applyAlignment="1">
      <alignment horizontal="center" vertical="center"/>
    </xf>
    <xf numFmtId="165" fontId="18" fillId="2" borderId="49" xfId="0" quotePrefix="1" applyNumberFormat="1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left" vertical="center" wrapText="1"/>
    </xf>
    <xf numFmtId="2" fontId="18" fillId="3" borderId="4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center" vertical="center"/>
    </xf>
    <xf numFmtId="165" fontId="18" fillId="3" borderId="6" xfId="0" quotePrefix="1" applyNumberFormat="1" applyFont="1" applyFill="1" applyBorder="1" applyAlignment="1">
      <alignment horizontal="center" vertical="center"/>
    </xf>
    <xf numFmtId="2" fontId="18" fillId="2" borderId="57" xfId="0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left" vertical="center" wrapText="1"/>
    </xf>
    <xf numFmtId="2" fontId="18" fillId="2" borderId="85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 wrapText="1"/>
    </xf>
    <xf numFmtId="165" fontId="18" fillId="2" borderId="85" xfId="0" applyNumberFormat="1" applyFont="1" applyFill="1" applyBorder="1" applyAlignment="1">
      <alignment horizontal="center" vertical="center"/>
    </xf>
    <xf numFmtId="165" fontId="18" fillId="2" borderId="26" xfId="0" applyNumberFormat="1" applyFont="1" applyFill="1" applyBorder="1" applyAlignment="1">
      <alignment horizontal="center" vertical="center"/>
    </xf>
    <xf numFmtId="165" fontId="18" fillId="2" borderId="27" xfId="0" quotePrefix="1" applyNumberFormat="1" applyFont="1" applyFill="1" applyBorder="1" applyAlignment="1">
      <alignment horizontal="center" vertical="center"/>
    </xf>
    <xf numFmtId="165" fontId="18" fillId="2" borderId="27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 indent="3"/>
    </xf>
    <xf numFmtId="2" fontId="18" fillId="2" borderId="9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165" fontId="18" fillId="2" borderId="9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2" borderId="10" xfId="0" quotePrefix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 wrapText="1" indent="3"/>
    </xf>
    <xf numFmtId="0" fontId="21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left" vertical="center" wrapText="1" indent="3"/>
    </xf>
    <xf numFmtId="2" fontId="18" fillId="2" borderId="10" xfId="0" applyNumberFormat="1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vertical="center" wrapText="1"/>
    </xf>
    <xf numFmtId="4" fontId="18" fillId="3" borderId="85" xfId="0" quotePrefix="1" applyNumberFormat="1" applyFont="1" applyFill="1" applyBorder="1" applyAlignment="1">
      <alignment horizontal="center" vertical="center"/>
    </xf>
    <xf numFmtId="4" fontId="18" fillId="3" borderId="26" xfId="0" quotePrefix="1" applyNumberFormat="1" applyFont="1" applyFill="1" applyBorder="1" applyAlignment="1">
      <alignment horizontal="center" vertical="center"/>
    </xf>
    <xf numFmtId="4" fontId="18" fillId="3" borderId="27" xfId="0" quotePrefix="1" applyNumberFormat="1" applyFont="1" applyFill="1" applyBorder="1" applyAlignment="1">
      <alignment horizontal="center" vertical="center"/>
    </xf>
    <xf numFmtId="165" fontId="19" fillId="3" borderId="85" xfId="0" applyNumberFormat="1" applyFont="1" applyFill="1" applyBorder="1" applyAlignment="1">
      <alignment horizontal="center" vertical="center"/>
    </xf>
    <xf numFmtId="165" fontId="19" fillId="3" borderId="26" xfId="0" quotePrefix="1" applyNumberFormat="1" applyFont="1" applyFill="1" applyBorder="1" applyAlignment="1">
      <alignment horizontal="center" vertical="center"/>
    </xf>
    <xf numFmtId="165" fontId="19" fillId="3" borderId="27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 wrapText="1"/>
    </xf>
    <xf numFmtId="4" fontId="18" fillId="2" borderId="9" xfId="0" quotePrefix="1" applyNumberFormat="1" applyFont="1" applyFill="1" applyBorder="1" applyAlignment="1">
      <alignment horizontal="center" vertical="center"/>
    </xf>
    <xf numFmtId="4" fontId="18" fillId="2" borderId="1" xfId="0" quotePrefix="1" applyNumberFormat="1" applyFont="1" applyFill="1" applyBorder="1" applyAlignment="1">
      <alignment horizontal="center" vertical="center"/>
    </xf>
    <xf numFmtId="4" fontId="18" fillId="2" borderId="10" xfId="0" quotePrefix="1" applyNumberFormat="1" applyFont="1" applyFill="1" applyBorder="1" applyAlignment="1">
      <alignment horizontal="center" vertical="center"/>
    </xf>
    <xf numFmtId="165" fontId="18" fillId="2" borderId="1" xfId="0" quotePrefix="1" applyNumberFormat="1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left" vertical="center" wrapText="1"/>
    </xf>
    <xf numFmtId="2" fontId="18" fillId="2" borderId="13" xfId="0" applyNumberFormat="1" applyFont="1" applyFill="1" applyBorder="1" applyAlignment="1">
      <alignment horizontal="center" vertical="center" wrapText="1"/>
    </xf>
    <xf numFmtId="4" fontId="18" fillId="2" borderId="11" xfId="0" quotePrefix="1" applyNumberFormat="1" applyFont="1" applyFill="1" applyBorder="1" applyAlignment="1">
      <alignment horizontal="center" vertical="center"/>
    </xf>
    <xf numFmtId="4" fontId="18" fillId="2" borderId="12" xfId="0" quotePrefix="1" applyNumberFormat="1" applyFont="1" applyFill="1" applyBorder="1" applyAlignment="1">
      <alignment horizontal="center" vertical="center"/>
    </xf>
    <xf numFmtId="4" fontId="18" fillId="2" borderId="13" xfId="0" quotePrefix="1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left" vertical="center"/>
    </xf>
    <xf numFmtId="2" fontId="19" fillId="2" borderId="50" xfId="0" applyNumberFormat="1" applyFont="1" applyFill="1" applyBorder="1" applyAlignment="1">
      <alignment horizontal="center" vertical="center"/>
    </xf>
    <xf numFmtId="165" fontId="19" fillId="2" borderId="50" xfId="0" applyNumberFormat="1" applyFont="1" applyFill="1" applyBorder="1" applyAlignment="1">
      <alignment horizontal="center" vertical="center"/>
    </xf>
    <xf numFmtId="4" fontId="19" fillId="2" borderId="38" xfId="0" quotePrefix="1" applyNumberFormat="1" applyFont="1" applyFill="1" applyBorder="1" applyAlignment="1">
      <alignment horizontal="center" vertical="center"/>
    </xf>
    <xf numFmtId="4" fontId="19" fillId="2" borderId="39" xfId="0" quotePrefix="1" applyNumberFormat="1" applyFont="1" applyFill="1" applyBorder="1" applyAlignment="1">
      <alignment horizontal="center" vertical="center"/>
    </xf>
    <xf numFmtId="4" fontId="18" fillId="3" borderId="39" xfId="0" quotePrefix="1" applyNumberFormat="1" applyFont="1" applyFill="1" applyBorder="1" applyAlignment="1">
      <alignment horizontal="center" vertical="center"/>
    </xf>
    <xf numFmtId="4" fontId="18" fillId="3" borderId="38" xfId="0" quotePrefix="1" applyNumberFormat="1" applyFont="1" applyFill="1" applyBorder="1" applyAlignment="1">
      <alignment horizontal="center" vertical="center"/>
    </xf>
    <xf numFmtId="165" fontId="18" fillId="3" borderId="50" xfId="0" applyNumberFormat="1" applyFont="1" applyFill="1" applyBorder="1" applyAlignment="1">
      <alignment horizontal="center" vertical="center"/>
    </xf>
    <xf numFmtId="2" fontId="18" fillId="3" borderId="50" xfId="0" applyNumberFormat="1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left" vertical="center" wrapText="1"/>
    </xf>
    <xf numFmtId="165" fontId="18" fillId="2" borderId="51" xfId="0" quotePrefix="1" applyNumberFormat="1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2" fontId="19" fillId="2" borderId="39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5" fillId="2" borderId="0" xfId="0" applyFont="1" applyFill="1"/>
    <xf numFmtId="0" fontId="23" fillId="2" borderId="0" xfId="0" applyFont="1" applyFill="1"/>
    <xf numFmtId="0" fontId="8" fillId="4" borderId="41" xfId="0" applyFont="1" applyFill="1" applyBorder="1" applyAlignment="1">
      <alignment horizontal="left" vertical="center" wrapText="1"/>
    </xf>
    <xf numFmtId="0" fontId="8" fillId="4" borderId="72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164" fontId="4" fillId="2" borderId="12" xfId="0" quotePrefix="1" applyNumberFormat="1" applyFont="1" applyFill="1" applyBorder="1" applyAlignment="1">
      <alignment horizontal="center" vertical="center"/>
    </xf>
    <xf numFmtId="164" fontId="4" fillId="2" borderId="13" xfId="0" quotePrefix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83" xfId="0" applyNumberFormat="1" applyFont="1" applyFill="1" applyBorder="1" applyAlignment="1">
      <alignment horizontal="center" vertical="center"/>
    </xf>
    <xf numFmtId="3" fontId="4" fillId="2" borderId="8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4" fillId="11" borderId="10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left" vertical="center" wrapText="1" indent="1"/>
    </xf>
    <xf numFmtId="3" fontId="4" fillId="12" borderId="7" xfId="0" applyNumberFormat="1" applyFont="1" applyFill="1" applyBorder="1" applyAlignment="1">
      <alignment horizontal="center" vertical="center"/>
    </xf>
    <xf numFmtId="3" fontId="4" fillId="12" borderId="35" xfId="0" applyNumberFormat="1" applyFont="1" applyFill="1" applyBorder="1" applyAlignment="1">
      <alignment horizontal="center" vertical="center"/>
    </xf>
    <xf numFmtId="3" fontId="4" fillId="12" borderId="80" xfId="0" applyNumberFormat="1" applyFont="1" applyFill="1" applyBorder="1" applyAlignment="1">
      <alignment horizontal="center" vertical="center"/>
    </xf>
    <xf numFmtId="165" fontId="4" fillId="12" borderId="8" xfId="0" applyNumberFormat="1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left" vertical="center" wrapText="1" indent="1"/>
    </xf>
    <xf numFmtId="3" fontId="4" fillId="12" borderId="11" xfId="0" applyNumberFormat="1" applyFont="1" applyFill="1" applyBorder="1" applyAlignment="1">
      <alignment horizontal="center" vertical="center"/>
    </xf>
    <xf numFmtId="3" fontId="4" fillId="12" borderId="31" xfId="0" applyNumberFormat="1" applyFont="1" applyFill="1" applyBorder="1" applyAlignment="1">
      <alignment horizontal="center" vertical="center"/>
    </xf>
    <xf numFmtId="3" fontId="4" fillId="12" borderId="59" xfId="0" applyNumberFormat="1" applyFont="1" applyFill="1" applyBorder="1" applyAlignment="1">
      <alignment horizontal="center" vertical="center"/>
    </xf>
    <xf numFmtId="165" fontId="4" fillId="12" borderId="13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left" vertical="center"/>
    </xf>
    <xf numFmtId="3" fontId="6" fillId="3" borderId="90" xfId="0" applyNumberFormat="1" applyFont="1" applyFill="1" applyBorder="1" applyAlignment="1">
      <alignment horizontal="center" vertical="center" wrapText="1"/>
    </xf>
    <xf numFmtId="3" fontId="6" fillId="3" borderId="91" xfId="0" applyNumberFormat="1" applyFont="1" applyFill="1" applyBorder="1" applyAlignment="1">
      <alignment horizontal="center" vertical="center" wrapText="1"/>
    </xf>
    <xf numFmtId="165" fontId="6" fillId="3" borderId="9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14" fontId="4" fillId="2" borderId="57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3" fontId="6" fillId="2" borderId="57" xfId="0" applyNumberFormat="1" applyFont="1" applyFill="1" applyBorder="1" applyAlignment="1">
      <alignment horizontal="center" vertical="center"/>
    </xf>
    <xf numFmtId="165" fontId="6" fillId="2" borderId="56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wrapText="1"/>
    </xf>
    <xf numFmtId="3" fontId="12" fillId="2" borderId="32" xfId="0" applyNumberFormat="1" applyFont="1" applyFill="1" applyBorder="1" applyAlignment="1">
      <alignment horizontal="center" vertical="center"/>
    </xf>
    <xf numFmtId="3" fontId="12" fillId="3" borderId="81" xfId="0" applyNumberFormat="1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12" fillId="2" borderId="60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165" fontId="12" fillId="2" borderId="32" xfId="0" applyNumberFormat="1" applyFont="1" applyFill="1" applyBorder="1" applyAlignment="1">
      <alignment horizontal="center" vertical="center"/>
    </xf>
    <xf numFmtId="165" fontId="12" fillId="2" borderId="33" xfId="0" applyNumberFormat="1" applyFont="1" applyFill="1" applyBorder="1" applyAlignment="1">
      <alignment horizontal="center" vertical="center"/>
    </xf>
    <xf numFmtId="3" fontId="12" fillId="3" borderId="71" xfId="0" applyNumberFormat="1" applyFont="1" applyFill="1" applyBorder="1"/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3" fontId="4" fillId="2" borderId="66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72" xfId="0" applyNumberFormat="1" applyFont="1" applyFill="1" applyBorder="1" applyAlignment="1">
      <alignment horizontal="center" vertical="center"/>
    </xf>
    <xf numFmtId="3" fontId="6" fillId="2" borderId="83" xfId="0" applyNumberFormat="1" applyFont="1" applyFill="1" applyBorder="1" applyAlignment="1">
      <alignment horizontal="center" vertical="center"/>
    </xf>
    <xf numFmtId="14" fontId="4" fillId="2" borderId="8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center" vertical="center"/>
    </xf>
    <xf numFmtId="3" fontId="6" fillId="2" borderId="85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4" fillId="2" borderId="66" xfId="0" applyNumberFormat="1" applyFont="1" applyFill="1" applyBorder="1" applyAlignment="1">
      <alignment horizontal="center" vertical="center" wrapText="1"/>
    </xf>
    <xf numFmtId="3" fontId="6" fillId="2" borderId="5" xfId="0" quotePrefix="1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65" xfId="0" applyNumberFormat="1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wrapText="1"/>
    </xf>
    <xf numFmtId="2" fontId="9" fillId="2" borderId="4" xfId="0" quotePrefix="1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2" fontId="9" fillId="2" borderId="56" xfId="0" applyNumberFormat="1" applyFont="1" applyFill="1" applyBorder="1" applyAlignment="1">
      <alignment horizontal="left" vertical="center" wrapText="1"/>
    </xf>
    <xf numFmtId="2" fontId="8" fillId="3" borderId="63" xfId="0" quotePrefix="1" applyNumberFormat="1" applyFont="1" applyFill="1" applyBorder="1" applyAlignment="1">
      <alignment horizontal="center" vertical="center" wrapText="1"/>
    </xf>
    <xf numFmtId="2" fontId="8" fillId="3" borderId="63" xfId="0" applyNumberFormat="1" applyFont="1" applyFill="1" applyBorder="1" applyAlignment="1">
      <alignment horizontal="left" vertical="center" wrapText="1"/>
    </xf>
    <xf numFmtId="2" fontId="8" fillId="3" borderId="65" xfId="0" applyNumberFormat="1" applyFont="1" applyFill="1" applyBorder="1" applyAlignment="1">
      <alignment horizontal="left" vertical="center" wrapText="1"/>
    </xf>
    <xf numFmtId="3" fontId="4" fillId="3" borderId="65" xfId="0" applyNumberFormat="1" applyFont="1" applyFill="1" applyBorder="1" applyAlignment="1">
      <alignment horizontal="center" vertical="center"/>
    </xf>
    <xf numFmtId="164" fontId="4" fillId="3" borderId="65" xfId="0" applyNumberFormat="1" applyFont="1" applyFill="1" applyBorder="1" applyAlignment="1">
      <alignment horizontal="center" vertical="center"/>
    </xf>
    <xf numFmtId="0" fontId="13" fillId="0" borderId="22" xfId="4" quotePrefix="1" applyBorder="1" applyAlignment="1">
      <alignment horizontal="center" vertical="center" wrapText="1"/>
    </xf>
    <xf numFmtId="0" fontId="13" fillId="0" borderId="22" xfId="4" quotePrefix="1" applyBorder="1" applyAlignment="1">
      <alignment horizontal="left" vertical="center" wrapText="1"/>
    </xf>
    <xf numFmtId="0" fontId="26" fillId="2" borderId="27" xfId="4" quotePrefix="1" applyFont="1" applyFill="1" applyBorder="1" applyAlignment="1">
      <alignment horizontal="center" vertical="center" wrapText="1"/>
    </xf>
    <xf numFmtId="0" fontId="13" fillId="0" borderId="51" xfId="4" quotePrefix="1" applyBorder="1" applyAlignment="1">
      <alignment horizontal="center" vertical="center" wrapText="1"/>
    </xf>
    <xf numFmtId="0" fontId="13" fillId="0" borderId="51" xfId="4" quotePrefix="1" applyBorder="1" applyAlignment="1">
      <alignment horizontal="left" vertical="center" wrapText="1"/>
    </xf>
    <xf numFmtId="0" fontId="26" fillId="2" borderId="10" xfId="4" quotePrefix="1" applyFont="1" applyFill="1" applyBorder="1" applyAlignment="1">
      <alignment horizontal="center" vertical="center" wrapText="1"/>
    </xf>
    <xf numFmtId="0" fontId="13" fillId="3" borderId="51" xfId="4" quotePrefix="1" applyFill="1" applyBorder="1" applyAlignment="1">
      <alignment horizontal="center" vertical="center" wrapText="1"/>
    </xf>
    <xf numFmtId="0" fontId="13" fillId="3" borderId="51" xfId="4" quotePrefix="1" applyFill="1" applyBorder="1" applyAlignment="1">
      <alignment horizontal="left" vertical="center" wrapText="1"/>
    </xf>
    <xf numFmtId="0" fontId="26" fillId="3" borderId="10" xfId="4" quotePrefix="1" applyFont="1" applyFill="1" applyBorder="1" applyAlignment="1">
      <alignment horizontal="center" vertical="center" wrapText="1"/>
    </xf>
    <xf numFmtId="0" fontId="2" fillId="0" borderId="51" xfId="5" quotePrefix="1" applyBorder="1" applyAlignment="1">
      <alignment horizontal="center" vertical="center" wrapText="1"/>
    </xf>
    <xf numFmtId="0" fontId="2" fillId="0" borderId="51" xfId="5" quotePrefix="1" applyBorder="1" applyAlignment="1">
      <alignment horizontal="left" vertical="center" wrapText="1"/>
    </xf>
    <xf numFmtId="0" fontId="13" fillId="0" borderId="51" xfId="6" quotePrefix="1" applyBorder="1" applyAlignment="1">
      <alignment horizontal="center" vertical="center" wrapText="1"/>
    </xf>
    <xf numFmtId="0" fontId="13" fillId="0" borderId="51" xfId="6" quotePrefix="1" applyBorder="1" applyAlignment="1">
      <alignment horizontal="left" vertical="center" wrapText="1"/>
    </xf>
    <xf numFmtId="0" fontId="13" fillId="0" borderId="98" xfId="4" quotePrefix="1" applyBorder="1" applyAlignment="1">
      <alignment horizontal="center" vertical="center" wrapText="1"/>
    </xf>
    <xf numFmtId="0" fontId="13" fillId="0" borderId="98" xfId="4" quotePrefix="1" applyBorder="1" applyAlignment="1">
      <alignment horizontal="left" vertical="center" wrapText="1"/>
    </xf>
    <xf numFmtId="0" fontId="13" fillId="2" borderId="51" xfId="4" quotePrefix="1" applyFill="1" applyBorder="1" applyAlignment="1">
      <alignment horizontal="center" vertical="center" wrapText="1"/>
    </xf>
    <xf numFmtId="0" fontId="13" fillId="2" borderId="51" xfId="4" quotePrefix="1" applyFill="1" applyBorder="1" applyAlignment="1">
      <alignment horizontal="left" vertical="center" wrapText="1"/>
    </xf>
    <xf numFmtId="0" fontId="13" fillId="3" borderId="11" xfId="6" quotePrefix="1" applyFill="1" applyBorder="1" applyAlignment="1">
      <alignment horizontal="center" vertical="center" wrapText="1"/>
    </xf>
    <xf numFmtId="0" fontId="13" fillId="3" borderId="11" xfId="6" quotePrefix="1" applyFill="1" applyBorder="1" applyAlignment="1">
      <alignment horizontal="left" vertical="center" wrapText="1"/>
    </xf>
    <xf numFmtId="0" fontId="26" fillId="3" borderId="13" xfId="4" quotePrefix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/>
    </xf>
    <xf numFmtId="2" fontId="19" fillId="3" borderId="43" xfId="0" applyNumberFormat="1" applyFont="1" applyFill="1" applyBorder="1" applyAlignment="1">
      <alignment horizontal="center" vertical="center" wrapText="1"/>
    </xf>
    <xf numFmtId="2" fontId="19" fillId="3" borderId="85" xfId="0" applyNumberFormat="1" applyFont="1" applyFill="1" applyBorder="1" applyAlignment="1">
      <alignment horizontal="center" vertical="center" wrapText="1"/>
    </xf>
    <xf numFmtId="164" fontId="19" fillId="2" borderId="50" xfId="0" applyNumberFormat="1" applyFont="1" applyFill="1" applyBorder="1" applyAlignment="1">
      <alignment horizontal="center" vertical="center"/>
    </xf>
    <xf numFmtId="4" fontId="19" fillId="2" borderId="0" xfId="0" quotePrefix="1" applyNumberFormat="1" applyFont="1" applyFill="1" applyBorder="1" applyAlignment="1">
      <alignment horizontal="center" vertical="center"/>
    </xf>
    <xf numFmtId="165" fontId="18" fillId="2" borderId="0" xfId="0" quotePrefix="1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18" fillId="2" borderId="0" xfId="0" quotePrefix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left" vertical="center" wrapText="1"/>
    </xf>
    <xf numFmtId="49" fontId="4" fillId="2" borderId="6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64" fontId="4" fillId="2" borderId="79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6" fillId="2" borderId="52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3" fontId="27" fillId="2" borderId="10" xfId="0" applyNumberFormat="1" applyFont="1" applyFill="1" applyBorder="1" applyAlignment="1">
      <alignment horizontal="center"/>
    </xf>
    <xf numFmtId="3" fontId="27" fillId="2" borderId="10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49" fontId="4" fillId="2" borderId="65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left" vertical="center" wrapText="1"/>
    </xf>
    <xf numFmtId="0" fontId="5" fillId="2" borderId="102" xfId="0" applyFont="1" applyFill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/>
    </xf>
    <xf numFmtId="164" fontId="5" fillId="2" borderId="102" xfId="0" applyNumberFormat="1" applyFont="1" applyFill="1" applyBorder="1" applyAlignment="1">
      <alignment horizontal="center" vertical="center"/>
    </xf>
    <xf numFmtId="164" fontId="5" fillId="2" borderId="103" xfId="0" applyNumberFormat="1" applyFont="1" applyFill="1" applyBorder="1" applyAlignment="1">
      <alignment horizontal="center" vertical="center"/>
    </xf>
    <xf numFmtId="164" fontId="5" fillId="2" borderId="101" xfId="0" applyNumberFormat="1" applyFont="1" applyFill="1" applyBorder="1" applyAlignment="1">
      <alignment horizontal="center" vertical="center"/>
    </xf>
    <xf numFmtId="164" fontId="5" fillId="2" borderId="104" xfId="0" applyNumberFormat="1" applyFont="1" applyFill="1" applyBorder="1" applyAlignment="1">
      <alignment horizontal="center" vertical="center"/>
    </xf>
    <xf numFmtId="164" fontId="4" fillId="2" borderId="53" xfId="0" applyNumberFormat="1" applyFont="1" applyFill="1" applyBorder="1" applyAlignment="1">
      <alignment horizontal="center" vertical="center"/>
    </xf>
    <xf numFmtId="164" fontId="4" fillId="2" borderId="74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164" fontId="4" fillId="2" borderId="54" xfId="0" applyNumberFormat="1" applyFont="1" applyFill="1" applyBorder="1" applyAlignment="1">
      <alignment horizontal="center" vertical="center"/>
    </xf>
    <xf numFmtId="0" fontId="27" fillId="2" borderId="0" xfId="0" applyFont="1" applyFill="1"/>
    <xf numFmtId="164" fontId="29" fillId="2" borderId="6" xfId="2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0" xfId="0" quotePrefix="1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3" fontId="29" fillId="2" borderId="56" xfId="2" applyNumberFormat="1" applyFont="1" applyFill="1" applyBorder="1" applyAlignment="1">
      <alignment horizontal="center" vertical="center" wrapText="1"/>
    </xf>
    <xf numFmtId="3" fontId="8" fillId="2" borderId="43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1" xfId="0" quotePrefix="1" applyNumberFormat="1" applyFont="1" applyFill="1" applyBorder="1" applyAlignment="1">
      <alignment horizontal="center" vertical="center" wrapText="1"/>
    </xf>
    <xf numFmtId="3" fontId="8" fillId="2" borderId="81" xfId="0" applyNumberFormat="1" applyFont="1" applyFill="1" applyBorder="1" applyAlignment="1">
      <alignment horizontal="center" vertical="center" wrapText="1"/>
    </xf>
    <xf numFmtId="3" fontId="8" fillId="2" borderId="21" xfId="0" quotePrefix="1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/>
    </xf>
    <xf numFmtId="3" fontId="4" fillId="3" borderId="59" xfId="0" applyNumberFormat="1" applyFont="1" applyFill="1" applyBorder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center" vertical="center"/>
    </xf>
    <xf numFmtId="14" fontId="4" fillId="3" borderId="29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14" fontId="4" fillId="3" borderId="85" xfId="0" applyNumberFormat="1" applyFont="1" applyFill="1" applyBorder="1" applyAlignment="1">
      <alignment horizontal="center" vertical="center" wrapText="1"/>
    </xf>
    <xf numFmtId="14" fontId="4" fillId="3" borderId="26" xfId="0" applyNumberFormat="1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4" fontId="4" fillId="3" borderId="55" xfId="0" applyNumberFormat="1" applyFont="1" applyFill="1" applyBorder="1" applyAlignment="1">
      <alignment horizontal="center" vertical="center"/>
    </xf>
    <xf numFmtId="14" fontId="4" fillId="3" borderId="56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4" fontId="4" fillId="3" borderId="41" xfId="0" applyNumberFormat="1" applyFont="1" applyFill="1" applyBorder="1" applyAlignment="1">
      <alignment horizontal="center" vertical="center" wrapText="1"/>
    </xf>
    <xf numFmtId="14" fontId="4" fillId="3" borderId="43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7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63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 wrapText="1"/>
    </xf>
    <xf numFmtId="2" fontId="8" fillId="3" borderId="39" xfId="0" applyNumberFormat="1" applyFont="1" applyFill="1" applyBorder="1" applyAlignment="1">
      <alignment horizontal="center" vertical="center" wrapText="1"/>
    </xf>
    <xf numFmtId="2" fontId="8" fillId="3" borderId="44" xfId="0" applyNumberFormat="1" applyFont="1" applyFill="1" applyBorder="1" applyAlignment="1">
      <alignment horizontal="center" vertical="center" wrapText="1"/>
    </xf>
    <xf numFmtId="2" fontId="8" fillId="3" borderId="3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10" borderId="22" xfId="0" applyFont="1" applyFill="1" applyBorder="1" applyAlignment="1">
      <alignment horizontal="center" vertical="center" wrapText="1"/>
    </xf>
    <xf numFmtId="0" fontId="4" fillId="10" borderId="50" xfId="0" applyFont="1" applyFill="1" applyBorder="1"/>
    <xf numFmtId="0" fontId="8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/>
    <xf numFmtId="0" fontId="8" fillId="3" borderId="84" xfId="0" applyFont="1" applyFill="1" applyBorder="1" applyAlignment="1">
      <alignment horizontal="center" vertical="center" wrapText="1"/>
    </xf>
    <xf numFmtId="0" fontId="4" fillId="3" borderId="29" xfId="0" applyFont="1" applyFill="1" applyBorder="1"/>
    <xf numFmtId="0" fontId="8" fillId="3" borderId="63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/>
    <xf numFmtId="0" fontId="4" fillId="2" borderId="0" xfId="0" applyFont="1" applyFill="1" applyBorder="1" applyAlignment="1"/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left" vertical="center" wrapText="1"/>
    </xf>
    <xf numFmtId="0" fontId="18" fillId="2" borderId="57" xfId="0" applyFont="1" applyFill="1" applyBorder="1" applyAlignment="1">
      <alignment horizontal="left" vertical="center" wrapText="1"/>
    </xf>
    <xf numFmtId="0" fontId="18" fillId="2" borderId="56" xfId="0" applyFont="1" applyFill="1" applyBorder="1" applyAlignment="1">
      <alignment horizontal="left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</cellXfs>
  <cellStyles count="11">
    <cellStyle name="Dziesiętny" xfId="2" builtinId="3"/>
    <cellStyle name="Kolumna" xfId="9" xr:uid="{00000000-0005-0000-0000-000001000000}"/>
    <cellStyle name="Normalny" xfId="0" builtinId="0"/>
    <cellStyle name="Procentowy" xfId="3" builtinId="5"/>
    <cellStyle name="S10" xfId="5" xr:uid="{00000000-0005-0000-0000-000004000000}"/>
    <cellStyle name="S11" xfId="6" xr:uid="{00000000-0005-0000-0000-000005000000}"/>
    <cellStyle name="S14" xfId="7" xr:uid="{00000000-0005-0000-0000-000006000000}"/>
    <cellStyle name="S4" xfId="10" xr:uid="{ABC1A363-F8ED-4F4B-B47A-4A67F72D9EB6}"/>
    <cellStyle name="S6" xfId="1" xr:uid="{00000000-0005-0000-0000-000007000000}"/>
    <cellStyle name="S7" xfId="8" xr:uid="{00000000-0005-0000-0000-000008000000}"/>
    <cellStyle name="S8" xfId="4" xr:uid="{00000000-0005-0000-0000-000009000000}"/>
  </cellStyles>
  <dxfs count="0"/>
  <tableStyles count="0" defaultTableStyle="TableStyleMedium2" defaultPivotStyle="PivotStyleLight16"/>
  <colors>
    <mruColors>
      <color rgb="FFDBD2E4"/>
      <color rgb="FFC9C7F5"/>
      <color rgb="FFCCC1DA"/>
      <color rgb="FF0000FF"/>
      <color rgb="FF76D9E6"/>
      <color rgb="FF30D4DC"/>
      <color rgb="FF69DFE5"/>
      <color rgb="FFB8CF8B"/>
      <color rgb="FFEFECF4"/>
      <color rgb="FFF5F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05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357863746133469"/>
          <c:y val="0.10623769162612633"/>
          <c:w val="0.42554238612863671"/>
          <c:h val="7.5625856386327447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Wyłączeni z powodu podjęcia pracy</a:t>
            </a:r>
          </a:p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(w PUP)</a:t>
            </a:r>
          </a:p>
        </c:rich>
      </c:tx>
      <c:layout>
        <c:manualLayout>
          <c:xMode val="edge"/>
          <c:yMode val="edge"/>
          <c:x val="0.18245097523277143"/>
          <c:y val="0.1772201055513222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05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7044075999352895"/>
          <c:y val="2.0216182654587536E-2"/>
          <c:w val="0.42554238612863671"/>
          <c:h val="7.5625856386327447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05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7044075999352895"/>
          <c:y val="2.0216182654587536E-2"/>
          <c:w val="0.42554238612863671"/>
          <c:h val="7.5625856386327447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05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7044075999352895"/>
          <c:y val="2.0216182654587536E-2"/>
          <c:w val="0.42554238612863671"/>
          <c:h val="7.5625856386327447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63703064307294E-2"/>
          <c:y val="2.390892058499848E-2"/>
          <c:w val="0.96519242989363174"/>
          <c:h val="0.95036559841814272"/>
        </c:manualLayout>
      </c:layou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05742080"/>
        <c:axId val="205744768"/>
      </c:barChart>
      <c:catAx>
        <c:axId val="20574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744768"/>
        <c:crosses val="autoZero"/>
        <c:auto val="1"/>
        <c:lblAlgn val="ctr"/>
        <c:lblOffset val="100"/>
        <c:noMultiLvlLbl val="0"/>
      </c:catAx>
      <c:valAx>
        <c:axId val="205744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57420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/>
              <a:t>3</a:t>
            </a:r>
            <a:r>
              <a:rPr lang="pl-PL" sz="1400" b="0"/>
              <a:t>1</a:t>
            </a:r>
            <a:r>
              <a:rPr lang="en-US" sz="1400" b="0"/>
              <a:t> </a:t>
            </a:r>
            <a:r>
              <a:rPr lang="pl-PL" sz="1400" b="0"/>
              <a:t>XII</a:t>
            </a:r>
            <a:r>
              <a:rPr lang="en-US" sz="1400" b="0"/>
              <a:t> 202</a:t>
            </a:r>
            <a:r>
              <a:rPr lang="pl-PL" sz="1400" b="0"/>
              <a:t>2</a:t>
            </a:r>
            <a:r>
              <a:rPr lang="en-US" sz="1400" b="0"/>
              <a:t> r.</a:t>
            </a:r>
          </a:p>
        </c:rich>
      </c:tx>
      <c:layout>
        <c:manualLayout>
          <c:xMode val="edge"/>
          <c:yMode val="edge"/>
          <c:x val="2.1547175024174619E-2"/>
          <c:y val="3.1929772823340974E-2"/>
        </c:manualLayout>
      </c:layout>
      <c:overlay val="1"/>
    </c:title>
    <c:autoTitleDeleted val="0"/>
    <c:view3D>
      <c:rotX val="50"/>
      <c:rotY val="7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519405252008473E-2"/>
          <c:y val="7.0328204579701206E-3"/>
          <c:w val="0.98448062319612184"/>
          <c:h val="0.97724464129483812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209550</xdr:rowOff>
    </xdr:from>
    <xdr:to>
      <xdr:col>11</xdr:col>
      <xdr:colOff>504006</xdr:colOff>
      <xdr:row>13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304800</xdr:rowOff>
    </xdr:from>
    <xdr:to>
      <xdr:col>11</xdr:col>
      <xdr:colOff>456381</xdr:colOff>
      <xdr:row>20</xdr:row>
      <xdr:rowOff>57150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633CF56-E0BA-474D-9689-A41975006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314325</xdr:rowOff>
    </xdr:from>
    <xdr:to>
      <xdr:col>11</xdr:col>
      <xdr:colOff>589731</xdr:colOff>
      <xdr:row>26</xdr:row>
      <xdr:rowOff>561975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C982F87A-13CF-48E0-896E-8BB4AC490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580206</xdr:colOff>
      <xdr:row>34</xdr:row>
      <xdr:rowOff>47625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870CFAB8-2C97-4CBD-9F86-D51641F3E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285750</xdr:rowOff>
    </xdr:from>
    <xdr:to>
      <xdr:col>18</xdr:col>
      <xdr:colOff>176894</xdr:colOff>
      <xdr:row>38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14</xdr:row>
      <xdr:rowOff>103187</xdr:rowOff>
    </xdr:from>
    <xdr:to>
      <xdr:col>17</xdr:col>
      <xdr:colOff>6472</xdr:colOff>
      <xdr:row>39</xdr:row>
      <xdr:rowOff>132283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103188</xdr:rowOff>
    </xdr:from>
    <xdr:to>
      <xdr:col>13</xdr:col>
      <xdr:colOff>579165</xdr:colOff>
      <xdr:row>47</xdr:row>
      <xdr:rowOff>83009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198437</xdr:colOff>
      <xdr:row>29</xdr:row>
      <xdr:rowOff>0</xdr:rowOff>
    </xdr:from>
    <xdr:to>
      <xdr:col>6</xdr:col>
      <xdr:colOff>0</xdr:colOff>
      <xdr:row>60</xdr:row>
      <xdr:rowOff>32011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273844</xdr:colOff>
      <xdr:row>8</xdr:row>
      <xdr:rowOff>178593</xdr:rowOff>
    </xdr:from>
    <xdr:to>
      <xdr:col>29</xdr:col>
      <xdr:colOff>35718</xdr:colOff>
      <xdr:row>30</xdr:row>
      <xdr:rowOff>178593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B1:J11"/>
  <sheetViews>
    <sheetView zoomScale="110" zoomScaleNormal="11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2" style="11" customWidth="1"/>
    <col min="3" max="3" width="10.7109375" style="11" customWidth="1"/>
    <col min="4" max="4" width="9.28515625" style="11" customWidth="1"/>
    <col min="5" max="5" width="8" style="11" customWidth="1"/>
    <col min="6" max="6" width="10.5703125" style="11" customWidth="1"/>
    <col min="7" max="7" width="9.5703125" style="11" customWidth="1"/>
    <col min="8" max="8" width="8.140625" style="11" customWidth="1"/>
    <col min="9" max="9" width="12.7109375" style="11" customWidth="1"/>
    <col min="10" max="10" width="13.42578125" style="11" customWidth="1"/>
    <col min="11" max="16384" width="9.140625" style="11"/>
  </cols>
  <sheetData>
    <row r="1" spans="2:10" ht="12.75" customHeight="1" x14ac:dyDescent="0.25"/>
    <row r="2" spans="2:10" x14ac:dyDescent="0.25">
      <c r="B2" s="11" t="s">
        <v>247</v>
      </c>
    </row>
    <row r="3" spans="2:10" x14ac:dyDescent="0.25">
      <c r="B3" s="11" t="s">
        <v>248</v>
      </c>
    </row>
    <row r="4" spans="2:10" ht="11.25" customHeight="1" thickBot="1" x14ac:dyDescent="0.3"/>
    <row r="5" spans="2:10" ht="30" customHeight="1" x14ac:dyDescent="0.25">
      <c r="B5" s="807" t="s">
        <v>106</v>
      </c>
      <c r="C5" s="810" t="s">
        <v>359</v>
      </c>
      <c r="D5" s="810"/>
      <c r="E5" s="811"/>
      <c r="F5" s="810" t="s">
        <v>447</v>
      </c>
      <c r="G5" s="810"/>
      <c r="H5" s="811"/>
      <c r="I5" s="810" t="s">
        <v>251</v>
      </c>
      <c r="J5" s="814" t="s">
        <v>366</v>
      </c>
    </row>
    <row r="6" spans="2:10" ht="26.25" customHeight="1" x14ac:dyDescent="0.25">
      <c r="B6" s="808"/>
      <c r="C6" s="817" t="s">
        <v>109</v>
      </c>
      <c r="D6" s="818" t="s">
        <v>97</v>
      </c>
      <c r="E6" s="819"/>
      <c r="F6" s="817" t="s">
        <v>109</v>
      </c>
      <c r="G6" s="818" t="s">
        <v>97</v>
      </c>
      <c r="H6" s="819"/>
      <c r="I6" s="812"/>
      <c r="J6" s="815"/>
    </row>
    <row r="7" spans="2:10" ht="43.5" customHeight="1" thickBot="1" x14ac:dyDescent="0.3">
      <c r="B7" s="809"/>
      <c r="C7" s="813"/>
      <c r="D7" s="314" t="s">
        <v>110</v>
      </c>
      <c r="E7" s="92" t="s">
        <v>296</v>
      </c>
      <c r="F7" s="813"/>
      <c r="G7" s="314" t="s">
        <v>110</v>
      </c>
      <c r="H7" s="92" t="s">
        <v>296</v>
      </c>
      <c r="I7" s="813"/>
      <c r="J7" s="816"/>
    </row>
    <row r="8" spans="2:10" ht="34.5" customHeight="1" x14ac:dyDescent="0.25">
      <c r="B8" s="71" t="s">
        <v>4</v>
      </c>
      <c r="C8" s="72">
        <v>77291</v>
      </c>
      <c r="D8" s="73">
        <v>41090</v>
      </c>
      <c r="E8" s="74">
        <f>D8*100/C8</f>
        <v>53.16272269733863</v>
      </c>
      <c r="F8" s="72">
        <v>69046</v>
      </c>
      <c r="G8" s="73">
        <v>36088</v>
      </c>
      <c r="H8" s="74">
        <f>G8*100/F8</f>
        <v>52.266604872114243</v>
      </c>
      <c r="I8" s="72">
        <f>SUM(F8-C8)</f>
        <v>-8245</v>
      </c>
      <c r="J8" s="320">
        <f>SUM(I8/C8*100)</f>
        <v>-10.66747745533115</v>
      </c>
    </row>
    <row r="9" spans="2:10" ht="27" customHeight="1" x14ac:dyDescent="0.25">
      <c r="B9" s="12" t="s">
        <v>0</v>
      </c>
      <c r="C9" s="68">
        <v>66231</v>
      </c>
      <c r="D9" s="9">
        <v>34478</v>
      </c>
      <c r="E9" s="7">
        <f>D9*100/C9</f>
        <v>52.057193761229634</v>
      </c>
      <c r="F9" s="68">
        <v>59383</v>
      </c>
      <c r="G9" s="9">
        <v>30338</v>
      </c>
      <c r="H9" s="7">
        <f>G9*100/F9</f>
        <v>51.088695417880537</v>
      </c>
      <c r="I9" s="68">
        <f>SUM(F9-C9)</f>
        <v>-6848</v>
      </c>
      <c r="J9" s="319">
        <f>SUM(I9/C9*100)</f>
        <v>-10.339569083963703</v>
      </c>
    </row>
    <row r="10" spans="2:10" ht="36" customHeight="1" x14ac:dyDescent="0.25">
      <c r="B10" s="471" t="s">
        <v>107</v>
      </c>
      <c r="C10" s="68">
        <v>3079</v>
      </c>
      <c r="D10" s="9">
        <v>1717</v>
      </c>
      <c r="E10" s="7">
        <f>D10*100/C10</f>
        <v>55.764858720363755</v>
      </c>
      <c r="F10" s="68">
        <v>2675</v>
      </c>
      <c r="G10" s="9">
        <v>1473</v>
      </c>
      <c r="H10" s="7">
        <f>G10*100/F10</f>
        <v>55.065420560747661</v>
      </c>
      <c r="I10" s="68">
        <f>SUM(F10-C10)</f>
        <v>-404</v>
      </c>
      <c r="J10" s="319">
        <f>SUM(I10/C10*100)</f>
        <v>-13.121143228320884</v>
      </c>
    </row>
    <row r="11" spans="2:10" ht="27.75" customHeight="1" thickBot="1" x14ac:dyDescent="0.3">
      <c r="B11" s="101" t="s">
        <v>2</v>
      </c>
      <c r="C11" s="3">
        <v>11060</v>
      </c>
      <c r="D11" s="5">
        <v>6612</v>
      </c>
      <c r="E11" s="8">
        <f>D11*100/C11</f>
        <v>59.783001808318261</v>
      </c>
      <c r="F11" s="3">
        <v>9663</v>
      </c>
      <c r="G11" s="5">
        <v>5750</v>
      </c>
      <c r="H11" s="8">
        <f>G11*100/F11</f>
        <v>59.505329607782265</v>
      </c>
      <c r="I11" s="3">
        <f>SUM(F11-C11)</f>
        <v>-1397</v>
      </c>
      <c r="J11" s="321">
        <f>SUM(I11/C11*100)</f>
        <v>-12.631103074141048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3779527559055118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B1:G32"/>
  <sheetViews>
    <sheetView topLeftCell="A59" zoomScale="120" zoomScaleNormal="120" workbookViewId="0">
      <selection activeCell="Q42" sqref="Q42"/>
    </sheetView>
  </sheetViews>
  <sheetFormatPr defaultRowHeight="11.25" x14ac:dyDescent="0.2"/>
  <cols>
    <col min="1" max="1" width="1.42578125" style="351" customWidth="1"/>
    <col min="2" max="2" width="23.42578125" style="351" customWidth="1"/>
    <col min="3" max="3" width="8.42578125" style="351" customWidth="1"/>
    <col min="4" max="4" width="14.85546875" style="351" customWidth="1"/>
    <col min="5" max="5" width="14.7109375" style="351" customWidth="1"/>
    <col min="6" max="6" width="3.5703125" style="390" customWidth="1"/>
    <col min="7" max="16384" width="9.140625" style="351"/>
  </cols>
  <sheetData>
    <row r="1" spans="2:7" ht="12" customHeight="1" x14ac:dyDescent="0.2"/>
    <row r="2" spans="2:7" x14ac:dyDescent="0.2">
      <c r="B2" s="350" t="s">
        <v>302</v>
      </c>
    </row>
    <row r="3" spans="2:7" x14ac:dyDescent="0.2">
      <c r="B3" s="351" t="s">
        <v>445</v>
      </c>
    </row>
    <row r="4" spans="2:7" ht="12" thickBot="1" x14ac:dyDescent="0.25">
      <c r="B4" s="351" t="s">
        <v>456</v>
      </c>
    </row>
    <row r="5" spans="2:7" ht="15" customHeight="1" x14ac:dyDescent="0.2">
      <c r="B5" s="659"/>
      <c r="C5" s="660"/>
      <c r="D5" s="673"/>
      <c r="E5" s="673"/>
      <c r="F5" s="391"/>
    </row>
    <row r="6" spans="2:7" ht="11.25" customHeight="1" x14ac:dyDescent="0.2">
      <c r="B6" s="352" t="s">
        <v>3</v>
      </c>
      <c r="C6" s="661" t="s">
        <v>374</v>
      </c>
      <c r="D6" s="674" t="s">
        <v>373</v>
      </c>
      <c r="E6" s="674" t="s">
        <v>373</v>
      </c>
      <c r="F6" s="391"/>
    </row>
    <row r="7" spans="2:7" ht="18.75" customHeight="1" thickBot="1" x14ac:dyDescent="0.25">
      <c r="B7" s="353"/>
      <c r="C7" s="662" t="s">
        <v>4</v>
      </c>
      <c r="D7" s="662" t="s">
        <v>375</v>
      </c>
      <c r="E7" s="662" t="s">
        <v>376</v>
      </c>
      <c r="F7" s="391"/>
    </row>
    <row r="8" spans="2:7" ht="20.25" customHeight="1" thickBot="1" x14ac:dyDescent="0.25">
      <c r="B8" s="402" t="s">
        <v>51</v>
      </c>
      <c r="C8" s="403">
        <f>SUM(C10:C15)</f>
        <v>69046</v>
      </c>
      <c r="D8" s="403">
        <f>SUM(D10:D15)</f>
        <v>39902</v>
      </c>
      <c r="E8" s="675">
        <f>SUM(D8)/C8*100</f>
        <v>57.790458534889787</v>
      </c>
      <c r="F8" s="391"/>
    </row>
    <row r="9" spans="2:7" ht="12.75" customHeight="1" thickBot="1" x14ac:dyDescent="0.25">
      <c r="B9" s="495" t="s">
        <v>52</v>
      </c>
      <c r="C9" s="392"/>
      <c r="D9" s="393"/>
      <c r="E9" s="393"/>
      <c r="F9" s="391"/>
    </row>
    <row r="10" spans="2:7" ht="10.5" customHeight="1" thickTop="1" x14ac:dyDescent="0.2">
      <c r="B10" s="360" t="s">
        <v>53</v>
      </c>
      <c r="C10" s="361">
        <v>9195</v>
      </c>
      <c r="D10" s="361">
        <v>2599</v>
      </c>
      <c r="E10" s="676">
        <f t="shared" ref="E10:E15" si="0">SUM(D10)/C10*100</f>
        <v>28.265361609570416</v>
      </c>
      <c r="F10" s="391"/>
      <c r="G10" s="399"/>
    </row>
    <row r="11" spans="2:7" ht="9.75" customHeight="1" x14ac:dyDescent="0.2">
      <c r="B11" s="362" t="s">
        <v>54</v>
      </c>
      <c r="C11" s="363">
        <v>18387</v>
      </c>
      <c r="D11" s="363">
        <v>10061</v>
      </c>
      <c r="E11" s="677">
        <f t="shared" si="0"/>
        <v>54.718007287757651</v>
      </c>
    </row>
    <row r="12" spans="2:7" x14ac:dyDescent="0.2">
      <c r="B12" s="362" t="s">
        <v>55</v>
      </c>
      <c r="C12" s="363">
        <v>17214</v>
      </c>
      <c r="D12" s="363">
        <v>10817</v>
      </c>
      <c r="E12" s="677">
        <f t="shared" si="0"/>
        <v>62.838387359126294</v>
      </c>
    </row>
    <row r="13" spans="2:7" x14ac:dyDescent="0.2">
      <c r="B13" s="362" t="s">
        <v>56</v>
      </c>
      <c r="C13" s="363">
        <v>13359</v>
      </c>
      <c r="D13" s="363">
        <v>8576</v>
      </c>
      <c r="E13" s="677">
        <f t="shared" si="0"/>
        <v>64.196421887865867</v>
      </c>
    </row>
    <row r="14" spans="2:7" ht="9.75" customHeight="1" x14ac:dyDescent="0.2">
      <c r="B14" s="362" t="s">
        <v>57</v>
      </c>
      <c r="C14" s="363">
        <v>6850</v>
      </c>
      <c r="D14" s="363">
        <v>4835</v>
      </c>
      <c r="E14" s="677">
        <f t="shared" si="0"/>
        <v>70.583941605839414</v>
      </c>
    </row>
    <row r="15" spans="2:7" ht="10.5" customHeight="1" x14ac:dyDescent="0.2">
      <c r="B15" s="362" t="s">
        <v>58</v>
      </c>
      <c r="C15" s="363">
        <v>4041</v>
      </c>
      <c r="D15" s="363">
        <v>3014</v>
      </c>
      <c r="E15" s="677">
        <f t="shared" si="0"/>
        <v>74.585498638950753</v>
      </c>
      <c r="F15" s="391"/>
    </row>
    <row r="16" spans="2:7" ht="13.5" customHeight="1" thickBot="1" x14ac:dyDescent="0.25">
      <c r="B16" s="496" t="s">
        <v>59</v>
      </c>
      <c r="C16" s="394"/>
      <c r="D16" s="395"/>
      <c r="E16" s="395"/>
    </row>
    <row r="17" spans="2:6" ht="12" thickTop="1" x14ac:dyDescent="0.2">
      <c r="B17" s="360" t="s">
        <v>60</v>
      </c>
      <c r="C17" s="361">
        <v>10773</v>
      </c>
      <c r="D17" s="361">
        <v>5577</v>
      </c>
      <c r="E17" s="676">
        <f>SUM(D17)/C17*100</f>
        <v>51.768309663046509</v>
      </c>
    </row>
    <row r="18" spans="2:6" ht="12.75" customHeight="1" x14ac:dyDescent="0.2">
      <c r="B18" s="362" t="s">
        <v>8</v>
      </c>
      <c r="C18" s="363">
        <v>18256</v>
      </c>
      <c r="D18" s="363">
        <v>9938</v>
      </c>
      <c r="E18" s="677">
        <f>SUM(D18)/C18*100</f>
        <v>54.436897458369849</v>
      </c>
      <c r="F18" s="391"/>
    </row>
    <row r="19" spans="2:6" x14ac:dyDescent="0.2">
      <c r="B19" s="362" t="s">
        <v>286</v>
      </c>
      <c r="C19" s="363">
        <v>7895</v>
      </c>
      <c r="D19" s="363">
        <v>4324</v>
      </c>
      <c r="E19" s="677">
        <f>SUM(D19)/C19*100</f>
        <v>54.768841038632047</v>
      </c>
    </row>
    <row r="20" spans="2:6" x14ac:dyDescent="0.2">
      <c r="B20" s="362" t="s">
        <v>61</v>
      </c>
      <c r="C20" s="363">
        <v>19248</v>
      </c>
      <c r="D20" s="363">
        <v>11472</v>
      </c>
      <c r="E20" s="677">
        <f>SUM(D20)/C20*100</f>
        <v>59.600997506234407</v>
      </c>
    </row>
    <row r="21" spans="2:6" ht="11.25" customHeight="1" x14ac:dyDescent="0.2">
      <c r="B21" s="362" t="s">
        <v>298</v>
      </c>
      <c r="C21" s="363">
        <v>12874</v>
      </c>
      <c r="D21" s="363">
        <v>8591</v>
      </c>
      <c r="E21" s="677">
        <f>SUM(D21)/C21*100</f>
        <v>66.731396613329181</v>
      </c>
      <c r="F21" s="391"/>
    </row>
    <row r="22" spans="2:6" ht="12" customHeight="1" thickBot="1" x14ac:dyDescent="0.25">
      <c r="B22" s="497" t="s">
        <v>62</v>
      </c>
      <c r="C22" s="396"/>
      <c r="D22" s="672"/>
      <c r="E22" s="672"/>
    </row>
    <row r="23" spans="2:6" ht="12" thickTop="1" x14ac:dyDescent="0.2">
      <c r="B23" s="364" t="s">
        <v>63</v>
      </c>
      <c r="C23" s="365">
        <v>14391</v>
      </c>
      <c r="D23" s="671">
        <v>8583</v>
      </c>
      <c r="E23" s="678">
        <f t="shared" ref="E23:E29" si="1">SUM(D23)/C23*100</f>
        <v>59.641442568271842</v>
      </c>
    </row>
    <row r="24" spans="2:6" x14ac:dyDescent="0.2">
      <c r="B24" s="366" t="s">
        <v>65</v>
      </c>
      <c r="C24" s="363">
        <v>18256</v>
      </c>
      <c r="D24" s="363">
        <v>10372</v>
      </c>
      <c r="E24" s="677">
        <f t="shared" si="1"/>
        <v>56.814198071866784</v>
      </c>
    </row>
    <row r="25" spans="2:6" x14ac:dyDescent="0.2">
      <c r="B25" s="366" t="s">
        <v>66</v>
      </c>
      <c r="C25" s="363">
        <v>10791</v>
      </c>
      <c r="D25" s="363">
        <v>6276</v>
      </c>
      <c r="E25" s="677">
        <f t="shared" si="1"/>
        <v>58.15957742563247</v>
      </c>
    </row>
    <row r="26" spans="2:6" x14ac:dyDescent="0.2">
      <c r="B26" s="366" t="s">
        <v>67</v>
      </c>
      <c r="C26" s="363">
        <v>9665</v>
      </c>
      <c r="D26" s="363">
        <v>5583</v>
      </c>
      <c r="E26" s="677">
        <f t="shared" si="1"/>
        <v>57.765131919296429</v>
      </c>
    </row>
    <row r="27" spans="2:6" x14ac:dyDescent="0.2">
      <c r="B27" s="367" t="s">
        <v>68</v>
      </c>
      <c r="C27" s="363">
        <v>4683</v>
      </c>
      <c r="D27" s="363">
        <v>2700</v>
      </c>
      <c r="E27" s="677">
        <f t="shared" si="1"/>
        <v>57.655349135169764</v>
      </c>
    </row>
    <row r="28" spans="2:6" x14ac:dyDescent="0.2">
      <c r="B28" s="366" t="s">
        <v>69</v>
      </c>
      <c r="C28" s="363">
        <v>1597</v>
      </c>
      <c r="D28" s="363">
        <v>746</v>
      </c>
      <c r="E28" s="677">
        <f t="shared" si="1"/>
        <v>46.712586098935503</v>
      </c>
    </row>
    <row r="29" spans="2:6" ht="12" thickBot="1" x14ac:dyDescent="0.25">
      <c r="B29" s="368" t="s">
        <v>64</v>
      </c>
      <c r="C29" s="369">
        <v>9663</v>
      </c>
      <c r="D29" s="369">
        <v>5642</v>
      </c>
      <c r="E29" s="679">
        <f t="shared" si="1"/>
        <v>58.387664286453479</v>
      </c>
      <c r="F29" s="391"/>
    </row>
    <row r="30" spans="2:6" x14ac:dyDescent="0.2">
      <c r="C30" s="391"/>
      <c r="F30" s="351"/>
    </row>
    <row r="31" spans="2:6" x14ac:dyDescent="0.2">
      <c r="C31" s="400"/>
      <c r="F31" s="351"/>
    </row>
    <row r="32" spans="2:6" x14ac:dyDescent="0.2">
      <c r="F32" s="351"/>
    </row>
  </sheetData>
  <printOptions horizontalCentered="1"/>
  <pageMargins left="0.6692913385826772" right="0" top="1.3779527559055118" bottom="0" header="0" footer="0"/>
  <pageSetup paperSize="9" scale="12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B1:G34"/>
  <sheetViews>
    <sheetView zoomScaleNormal="100" workbookViewId="0">
      <selection activeCell="G35" sqref="G35"/>
    </sheetView>
  </sheetViews>
  <sheetFormatPr defaultRowHeight="11.25" x14ac:dyDescent="0.2"/>
  <cols>
    <col min="1" max="1" width="1.42578125" style="351" customWidth="1"/>
    <col min="2" max="2" width="24.28515625" style="351" customWidth="1"/>
    <col min="3" max="3" width="15.85546875" style="351" customWidth="1"/>
    <col min="4" max="4" width="2.5703125" style="390" customWidth="1"/>
    <col min="5" max="16384" width="9.140625" style="351"/>
  </cols>
  <sheetData>
    <row r="1" spans="2:7" ht="12" customHeight="1" x14ac:dyDescent="0.2"/>
    <row r="2" spans="2:7" x14ac:dyDescent="0.2">
      <c r="B2" s="350" t="s">
        <v>439</v>
      </c>
    </row>
    <row r="3" spans="2:7" x14ac:dyDescent="0.2">
      <c r="B3" s="351" t="s">
        <v>442</v>
      </c>
    </row>
    <row r="4" spans="2:7" x14ac:dyDescent="0.2">
      <c r="B4" s="351" t="s">
        <v>441</v>
      </c>
    </row>
    <row r="5" spans="2:7" ht="12" thickBot="1" x14ac:dyDescent="0.25">
      <c r="B5" s="351" t="s">
        <v>457</v>
      </c>
    </row>
    <row r="6" spans="2:7" ht="15" customHeight="1" x14ac:dyDescent="0.2">
      <c r="B6" s="659"/>
      <c r="C6" s="660"/>
      <c r="D6" s="391"/>
    </row>
    <row r="7" spans="2:7" ht="11.25" customHeight="1" x14ac:dyDescent="0.2">
      <c r="B7" s="352" t="s">
        <v>3</v>
      </c>
      <c r="C7" s="661" t="s">
        <v>377</v>
      </c>
      <c r="D7" s="391"/>
    </row>
    <row r="8" spans="2:7" ht="18.75" customHeight="1" thickBot="1" x14ac:dyDescent="0.25">
      <c r="B8" s="353"/>
      <c r="C8" s="662" t="s">
        <v>5</v>
      </c>
      <c r="D8" s="391"/>
    </row>
    <row r="9" spans="2:7" ht="20.25" customHeight="1" thickBot="1" x14ac:dyDescent="0.25">
      <c r="B9" s="402" t="s">
        <v>51</v>
      </c>
      <c r="C9" s="403">
        <f>SUM(C11:C16)</f>
        <v>36088</v>
      </c>
      <c r="D9" s="391"/>
    </row>
    <row r="10" spans="2:7" ht="12.75" customHeight="1" thickBot="1" x14ac:dyDescent="0.25">
      <c r="B10" s="495" t="s">
        <v>52</v>
      </c>
      <c r="C10" s="393"/>
      <c r="D10" s="391"/>
    </row>
    <row r="11" spans="2:7" ht="10.5" customHeight="1" thickTop="1" x14ac:dyDescent="0.2">
      <c r="B11" s="360" t="s">
        <v>53</v>
      </c>
      <c r="C11" s="361">
        <v>4536</v>
      </c>
      <c r="D11" s="391"/>
      <c r="E11" s="399"/>
      <c r="F11" s="399"/>
      <c r="G11" s="399"/>
    </row>
    <row r="12" spans="2:7" ht="9.75" customHeight="1" x14ac:dyDescent="0.2">
      <c r="B12" s="362" t="s">
        <v>54</v>
      </c>
      <c r="C12" s="363">
        <v>11536</v>
      </c>
    </row>
    <row r="13" spans="2:7" x14ac:dyDescent="0.2">
      <c r="B13" s="362" t="s">
        <v>55</v>
      </c>
      <c r="C13" s="363">
        <v>10067</v>
      </c>
    </row>
    <row r="14" spans="2:7" x14ac:dyDescent="0.2">
      <c r="B14" s="362" t="s">
        <v>56</v>
      </c>
      <c r="C14" s="363">
        <v>6647</v>
      </c>
    </row>
    <row r="15" spans="2:7" ht="9.75" customHeight="1" x14ac:dyDescent="0.2">
      <c r="B15" s="362" t="s">
        <v>57</v>
      </c>
      <c r="C15" s="363">
        <v>3271</v>
      </c>
    </row>
    <row r="16" spans="2:7" ht="10.5" customHeight="1" x14ac:dyDescent="0.2">
      <c r="B16" s="362" t="s">
        <v>58</v>
      </c>
      <c r="C16" s="363">
        <v>31</v>
      </c>
      <c r="D16" s="391"/>
    </row>
    <row r="17" spans="2:4" ht="13.5" customHeight="1" thickBot="1" x14ac:dyDescent="0.25">
      <c r="B17" s="496" t="s">
        <v>59</v>
      </c>
      <c r="C17" s="395"/>
    </row>
    <row r="18" spans="2:4" ht="12" thickTop="1" x14ac:dyDescent="0.2">
      <c r="B18" s="360" t="s">
        <v>60</v>
      </c>
      <c r="C18" s="361">
        <v>7593</v>
      </c>
    </row>
    <row r="19" spans="2:4" ht="12.75" customHeight="1" x14ac:dyDescent="0.2">
      <c r="B19" s="362" t="s">
        <v>8</v>
      </c>
      <c r="C19" s="363">
        <v>10881</v>
      </c>
      <c r="D19" s="391"/>
    </row>
    <row r="20" spans="2:4" x14ac:dyDescent="0.2">
      <c r="B20" s="362" t="s">
        <v>286</v>
      </c>
      <c r="C20" s="363">
        <v>5148</v>
      </c>
    </row>
    <row r="21" spans="2:4" x14ac:dyDescent="0.2">
      <c r="B21" s="362" t="s">
        <v>61</v>
      </c>
      <c r="C21" s="363">
        <v>7592</v>
      </c>
    </row>
    <row r="22" spans="2:4" ht="11.25" customHeight="1" x14ac:dyDescent="0.2">
      <c r="B22" s="362" t="s">
        <v>298</v>
      </c>
      <c r="C22" s="363">
        <v>4874</v>
      </c>
      <c r="D22" s="391"/>
    </row>
    <row r="23" spans="2:4" ht="12" customHeight="1" thickBot="1" x14ac:dyDescent="0.25">
      <c r="B23" s="497" t="s">
        <v>62</v>
      </c>
      <c r="C23" s="680"/>
    </row>
    <row r="24" spans="2:4" ht="12" thickTop="1" x14ac:dyDescent="0.2">
      <c r="B24" s="364" t="s">
        <v>63</v>
      </c>
      <c r="C24" s="365">
        <v>8356</v>
      </c>
    </row>
    <row r="25" spans="2:4" x14ac:dyDescent="0.2">
      <c r="B25" s="366" t="s">
        <v>65</v>
      </c>
      <c r="C25" s="363">
        <v>10080</v>
      </c>
    </row>
    <row r="26" spans="2:4" x14ac:dyDescent="0.2">
      <c r="B26" s="366" t="s">
        <v>66</v>
      </c>
      <c r="C26" s="363">
        <v>5507</v>
      </c>
    </row>
    <row r="27" spans="2:4" x14ac:dyDescent="0.2">
      <c r="B27" s="366" t="s">
        <v>67</v>
      </c>
      <c r="C27" s="363">
        <v>4473</v>
      </c>
    </row>
    <row r="28" spans="2:4" x14ac:dyDescent="0.2">
      <c r="B28" s="367" t="s">
        <v>68</v>
      </c>
      <c r="C28" s="363">
        <v>1562</v>
      </c>
    </row>
    <row r="29" spans="2:4" x14ac:dyDescent="0.2">
      <c r="B29" s="366" t="s">
        <v>69</v>
      </c>
      <c r="C29" s="363">
        <v>360</v>
      </c>
    </row>
    <row r="30" spans="2:4" ht="12" thickBot="1" x14ac:dyDescent="0.25">
      <c r="B30" s="368" t="s">
        <v>64</v>
      </c>
      <c r="C30" s="369">
        <v>5750</v>
      </c>
      <c r="D30" s="391"/>
    </row>
    <row r="31" spans="2:4" x14ac:dyDescent="0.2">
      <c r="D31" s="351"/>
    </row>
    <row r="32" spans="2:4" x14ac:dyDescent="0.2">
      <c r="C32" s="391"/>
      <c r="D32" s="351"/>
    </row>
    <row r="33" spans="3:4" x14ac:dyDescent="0.2">
      <c r="C33" s="400"/>
      <c r="D33" s="351"/>
    </row>
    <row r="34" spans="3:4" x14ac:dyDescent="0.2">
      <c r="D34" s="351"/>
    </row>
  </sheetData>
  <printOptions horizontalCentered="1"/>
  <pageMargins left="0.31496062992125984" right="0" top="1.3779527559055118" bottom="0" header="0.31496062992125984" footer="0.31496062992125984"/>
  <pageSetup paperSize="9" scale="11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249977111117893"/>
    <pageSetUpPr fitToPage="1"/>
  </sheetPr>
  <dimension ref="B2:L30"/>
  <sheetViews>
    <sheetView zoomScale="80" zoomScaleNormal="80" workbookViewId="0">
      <selection activeCell="B31" sqref="B31:K35"/>
    </sheetView>
  </sheetViews>
  <sheetFormatPr defaultRowHeight="15" x14ac:dyDescent="0.25"/>
  <cols>
    <col min="1" max="1" width="3.7109375" style="11" customWidth="1"/>
    <col min="2" max="2" width="24.7109375" style="11" customWidth="1"/>
    <col min="3" max="3" width="11.5703125" style="11" customWidth="1"/>
    <col min="4" max="6" width="10.28515625" style="11" customWidth="1"/>
    <col min="7" max="7" width="2" style="11" customWidth="1"/>
    <col min="8" max="8" width="11.28515625" style="11" customWidth="1"/>
    <col min="9" max="9" width="11" style="11" customWidth="1"/>
    <col min="10" max="10" width="1.85546875" style="11" customWidth="1"/>
    <col min="11" max="11" width="12" style="11" customWidth="1"/>
    <col min="12" max="12" width="11.85546875" style="11" customWidth="1"/>
    <col min="13" max="13" width="2.28515625" style="11" customWidth="1"/>
    <col min="14" max="16384" width="9.140625" style="11"/>
  </cols>
  <sheetData>
    <row r="2" spans="2:12" x14ac:dyDescent="0.25">
      <c r="B2" s="11" t="s">
        <v>378</v>
      </c>
    </row>
    <row r="3" spans="2:12" x14ac:dyDescent="0.25">
      <c r="B3" s="11" t="s">
        <v>443</v>
      </c>
    </row>
    <row r="4" spans="2:12" ht="13.5" customHeight="1" thickBot="1" x14ac:dyDescent="0.3">
      <c r="I4" s="161"/>
    </row>
    <row r="5" spans="2:12" ht="48.75" customHeight="1" x14ac:dyDescent="0.25">
      <c r="B5" s="310"/>
      <c r="C5" s="870" t="s">
        <v>360</v>
      </c>
      <c r="D5" s="871"/>
      <c r="E5" s="870" t="s">
        <v>448</v>
      </c>
      <c r="F5" s="871"/>
      <c r="G5" s="695"/>
      <c r="H5" s="872" t="s">
        <v>458</v>
      </c>
      <c r="I5" s="873"/>
      <c r="K5" s="872" t="s">
        <v>459</v>
      </c>
      <c r="L5" s="873"/>
    </row>
    <row r="6" spans="2:12" ht="37.5" customHeight="1" thickBot="1" x14ac:dyDescent="0.3">
      <c r="B6" s="311" t="s">
        <v>146</v>
      </c>
      <c r="C6" s="324" t="s">
        <v>4</v>
      </c>
      <c r="D6" s="325" t="s">
        <v>97</v>
      </c>
      <c r="E6" s="324" t="s">
        <v>4</v>
      </c>
      <c r="F6" s="325" t="s">
        <v>97</v>
      </c>
      <c r="G6" s="695"/>
      <c r="H6" s="668" t="s">
        <v>110</v>
      </c>
      <c r="I6" s="669" t="s">
        <v>296</v>
      </c>
      <c r="K6" s="668" t="s">
        <v>110</v>
      </c>
      <c r="L6" s="669" t="s">
        <v>296</v>
      </c>
    </row>
    <row r="7" spans="2:12" ht="27.75" customHeight="1" thickBot="1" x14ac:dyDescent="0.3">
      <c r="B7" s="178" t="s">
        <v>14</v>
      </c>
      <c r="C7" s="59">
        <f>SUM(C10:C30)</f>
        <v>48703</v>
      </c>
      <c r="D7" s="61">
        <f>SUM(D10:D30)</f>
        <v>26187</v>
      </c>
      <c r="E7" s="59">
        <f>SUM(E10:E30)</f>
        <v>43778</v>
      </c>
      <c r="F7" s="61">
        <f>SUM(F10:F30)</f>
        <v>23067</v>
      </c>
      <c r="G7" s="694"/>
      <c r="H7" s="59">
        <f>SUM(E7-C7)</f>
        <v>-4925</v>
      </c>
      <c r="I7" s="180">
        <f>H7/C7*100</f>
        <v>-10.112313409851549</v>
      </c>
      <c r="J7" s="348"/>
      <c r="K7" s="59">
        <f>SUM(F7-D7)</f>
        <v>-3120</v>
      </c>
      <c r="L7" s="180">
        <f>K7/D7*100</f>
        <v>-11.914308626417688</v>
      </c>
    </row>
    <row r="8" spans="2:12" ht="45.75" thickBot="1" x14ac:dyDescent="0.3">
      <c r="B8" s="409" t="s">
        <v>149</v>
      </c>
      <c r="C8" s="407">
        <v>7386</v>
      </c>
      <c r="D8" s="408">
        <v>4148</v>
      </c>
      <c r="E8" s="407">
        <v>6481</v>
      </c>
      <c r="F8" s="408">
        <v>3587</v>
      </c>
      <c r="G8" s="618"/>
      <c r="H8" s="690">
        <f>SUM(E8-C8)</f>
        <v>-905</v>
      </c>
      <c r="I8" s="155">
        <f>H8/C8*100</f>
        <v>-12.252910912537232</v>
      </c>
      <c r="K8" s="690">
        <f>SUM(F8-D8)</f>
        <v>-561</v>
      </c>
      <c r="L8" s="155">
        <f>K8/D8*100</f>
        <v>-13.524590163934427</v>
      </c>
    </row>
    <row r="9" spans="2:12" ht="30" customHeight="1" thickBot="1" x14ac:dyDescent="0.3">
      <c r="B9" s="194" t="s">
        <v>150</v>
      </c>
      <c r="C9" s="194"/>
      <c r="D9" s="194"/>
      <c r="E9" s="193"/>
      <c r="F9" s="193"/>
      <c r="G9" s="696"/>
      <c r="H9" s="194"/>
      <c r="I9" s="194"/>
      <c r="J9" s="343"/>
      <c r="K9" s="194"/>
      <c r="L9" s="194"/>
    </row>
    <row r="10" spans="2:12" x14ac:dyDescent="0.25">
      <c r="B10" s="303" t="s">
        <v>15</v>
      </c>
      <c r="C10" s="50">
        <v>770</v>
      </c>
      <c r="D10" s="327">
        <v>414</v>
      </c>
      <c r="E10" s="50">
        <v>712</v>
      </c>
      <c r="F10" s="327">
        <v>361</v>
      </c>
      <c r="G10" s="618"/>
      <c r="H10" s="691">
        <f t="shared" ref="H10:H30" si="0">SUM(E10-C10)</f>
        <v>-58</v>
      </c>
      <c r="I10" s="183">
        <f t="shared" ref="I10:I30" si="1">H10/C10*100</f>
        <v>-7.5324675324675319</v>
      </c>
      <c r="K10" s="691">
        <f t="shared" ref="K10:K30" si="2">SUM(F10-D10)</f>
        <v>-53</v>
      </c>
      <c r="L10" s="183">
        <f t="shared" ref="L10:L30" si="3">K10/D10*100</f>
        <v>-12.80193236714976</v>
      </c>
    </row>
    <row r="11" spans="2:12" ht="16.5" customHeight="1" x14ac:dyDescent="0.25">
      <c r="B11" s="199" t="s">
        <v>16</v>
      </c>
      <c r="C11" s="13">
        <v>3945</v>
      </c>
      <c r="D11" s="328">
        <v>2053</v>
      </c>
      <c r="E11" s="13">
        <v>3698</v>
      </c>
      <c r="F11" s="328">
        <v>1884</v>
      </c>
      <c r="G11" s="618"/>
      <c r="H11" s="692">
        <f t="shared" si="0"/>
        <v>-247</v>
      </c>
      <c r="I11" s="317">
        <f t="shared" si="1"/>
        <v>-6.261089987325728</v>
      </c>
      <c r="K11" s="692">
        <f t="shared" si="2"/>
        <v>-169</v>
      </c>
      <c r="L11" s="317">
        <f t="shared" si="3"/>
        <v>-8.2318558207501233</v>
      </c>
    </row>
    <row r="12" spans="2:12" ht="18" customHeight="1" x14ac:dyDescent="0.25">
      <c r="B12" s="199" t="s">
        <v>17</v>
      </c>
      <c r="C12" s="13">
        <v>1594</v>
      </c>
      <c r="D12" s="328">
        <v>1052</v>
      </c>
      <c r="E12" s="13">
        <v>1470</v>
      </c>
      <c r="F12" s="328">
        <v>902</v>
      </c>
      <c r="G12" s="618"/>
      <c r="H12" s="692">
        <f t="shared" si="0"/>
        <v>-124</v>
      </c>
      <c r="I12" s="317">
        <f t="shared" si="1"/>
        <v>-7.7791718946047679</v>
      </c>
      <c r="K12" s="692">
        <f t="shared" si="2"/>
        <v>-150</v>
      </c>
      <c r="L12" s="317">
        <f t="shared" si="3"/>
        <v>-14.258555133079847</v>
      </c>
    </row>
    <row r="13" spans="2:12" x14ac:dyDescent="0.25">
      <c r="B13" s="199" t="s">
        <v>18</v>
      </c>
      <c r="C13" s="13">
        <v>3387</v>
      </c>
      <c r="D13" s="328">
        <v>1874</v>
      </c>
      <c r="E13" s="13">
        <v>2925</v>
      </c>
      <c r="F13" s="328">
        <v>1560</v>
      </c>
      <c r="G13" s="618"/>
      <c r="H13" s="692">
        <f t="shared" si="0"/>
        <v>-462</v>
      </c>
      <c r="I13" s="317">
        <f t="shared" si="1"/>
        <v>-13.640389725420727</v>
      </c>
      <c r="K13" s="692">
        <f t="shared" si="2"/>
        <v>-314</v>
      </c>
      <c r="L13" s="317">
        <f t="shared" si="3"/>
        <v>-16.755602988260407</v>
      </c>
    </row>
    <row r="14" spans="2:12" x14ac:dyDescent="0.25">
      <c r="B14" s="199" t="s">
        <v>19</v>
      </c>
      <c r="C14" s="13">
        <v>3829</v>
      </c>
      <c r="D14" s="328">
        <v>2274</v>
      </c>
      <c r="E14" s="13">
        <v>3521</v>
      </c>
      <c r="F14" s="328">
        <v>2037</v>
      </c>
      <c r="G14" s="618"/>
      <c r="H14" s="692">
        <f t="shared" si="0"/>
        <v>-308</v>
      </c>
      <c r="I14" s="317">
        <f t="shared" si="1"/>
        <v>-8.0438756855575875</v>
      </c>
      <c r="K14" s="692">
        <f t="shared" si="2"/>
        <v>-237</v>
      </c>
      <c r="L14" s="317">
        <f t="shared" si="3"/>
        <v>-10.422163588390502</v>
      </c>
    </row>
    <row r="15" spans="2:12" ht="15.75" customHeight="1" x14ac:dyDescent="0.25">
      <c r="B15" s="199" t="s">
        <v>20</v>
      </c>
      <c r="C15" s="13">
        <v>1533</v>
      </c>
      <c r="D15" s="328">
        <v>827</v>
      </c>
      <c r="E15" s="13">
        <v>1383</v>
      </c>
      <c r="F15" s="328">
        <v>704</v>
      </c>
      <c r="G15" s="618"/>
      <c r="H15" s="692">
        <f t="shared" si="0"/>
        <v>-150</v>
      </c>
      <c r="I15" s="317">
        <f t="shared" si="1"/>
        <v>-9.7847358121330714</v>
      </c>
      <c r="K15" s="692">
        <f t="shared" si="2"/>
        <v>-123</v>
      </c>
      <c r="L15" s="317">
        <f t="shared" si="3"/>
        <v>-14.873035066505441</v>
      </c>
    </row>
    <row r="16" spans="2:12" x14ac:dyDescent="0.25">
      <c r="B16" s="199" t="s">
        <v>21</v>
      </c>
      <c r="C16" s="13">
        <v>1794</v>
      </c>
      <c r="D16" s="328">
        <v>1037</v>
      </c>
      <c r="E16" s="13">
        <v>1813</v>
      </c>
      <c r="F16" s="328">
        <v>991</v>
      </c>
      <c r="G16" s="618"/>
      <c r="H16" s="692">
        <f t="shared" si="0"/>
        <v>19</v>
      </c>
      <c r="I16" s="317">
        <f t="shared" si="1"/>
        <v>1.0590858416945375</v>
      </c>
      <c r="K16" s="692">
        <f t="shared" si="2"/>
        <v>-46</v>
      </c>
      <c r="L16" s="317">
        <f t="shared" si="3"/>
        <v>-4.4358727097396331</v>
      </c>
    </row>
    <row r="17" spans="2:12" x14ac:dyDescent="0.25">
      <c r="B17" s="199" t="s">
        <v>22</v>
      </c>
      <c r="C17" s="13">
        <v>1448</v>
      </c>
      <c r="D17" s="328">
        <v>687</v>
      </c>
      <c r="E17" s="13">
        <v>1434</v>
      </c>
      <c r="F17" s="328">
        <v>697</v>
      </c>
      <c r="G17" s="618"/>
      <c r="H17" s="692">
        <f>SUM(E17-C17)</f>
        <v>-14</v>
      </c>
      <c r="I17" s="317">
        <f>H17/C17*100</f>
        <v>-0.96685082872928174</v>
      </c>
      <c r="K17" s="692">
        <f t="shared" si="2"/>
        <v>10</v>
      </c>
      <c r="L17" s="317">
        <f t="shared" si="3"/>
        <v>1.4556040756914119</v>
      </c>
    </row>
    <row r="18" spans="2:12" x14ac:dyDescent="0.25">
      <c r="B18" s="199" t="s">
        <v>23</v>
      </c>
      <c r="C18" s="13">
        <v>2816</v>
      </c>
      <c r="D18" s="328">
        <v>1489</v>
      </c>
      <c r="E18" s="13">
        <v>2419</v>
      </c>
      <c r="F18" s="328">
        <v>1294</v>
      </c>
      <c r="G18" s="618"/>
      <c r="H18" s="692">
        <f t="shared" si="0"/>
        <v>-397</v>
      </c>
      <c r="I18" s="317">
        <f t="shared" si="1"/>
        <v>-14.098011363636365</v>
      </c>
      <c r="K18" s="692">
        <f t="shared" si="2"/>
        <v>-195</v>
      </c>
      <c r="L18" s="317">
        <f t="shared" si="3"/>
        <v>-13.096037609133646</v>
      </c>
    </row>
    <row r="19" spans="2:12" x14ac:dyDescent="0.25">
      <c r="B19" s="199" t="s">
        <v>24</v>
      </c>
      <c r="C19" s="13">
        <v>1340</v>
      </c>
      <c r="D19" s="328">
        <v>647</v>
      </c>
      <c r="E19" s="13">
        <v>1224</v>
      </c>
      <c r="F19" s="328">
        <v>586</v>
      </c>
      <c r="G19" s="618"/>
      <c r="H19" s="692">
        <f t="shared" si="0"/>
        <v>-116</v>
      </c>
      <c r="I19" s="317">
        <f t="shared" si="1"/>
        <v>-8.6567164179104488</v>
      </c>
      <c r="K19" s="692">
        <f t="shared" si="2"/>
        <v>-61</v>
      </c>
      <c r="L19" s="317">
        <f t="shared" si="3"/>
        <v>-9.4281298299845435</v>
      </c>
    </row>
    <row r="20" spans="2:12" x14ac:dyDescent="0.25">
      <c r="B20" s="199" t="s">
        <v>25</v>
      </c>
      <c r="C20" s="13">
        <v>2668</v>
      </c>
      <c r="D20" s="328">
        <v>1318</v>
      </c>
      <c r="E20" s="13">
        <v>2067</v>
      </c>
      <c r="F20" s="328">
        <v>1007</v>
      </c>
      <c r="G20" s="618"/>
      <c r="H20" s="692">
        <f t="shared" si="0"/>
        <v>-601</v>
      </c>
      <c r="I20" s="317">
        <f t="shared" si="1"/>
        <v>-22.526236881559221</v>
      </c>
      <c r="K20" s="692">
        <f t="shared" si="2"/>
        <v>-311</v>
      </c>
      <c r="L20" s="317">
        <f t="shared" si="3"/>
        <v>-23.596358118361152</v>
      </c>
    </row>
    <row r="21" spans="2:12" x14ac:dyDescent="0.25">
      <c r="B21" s="199" t="s">
        <v>26</v>
      </c>
      <c r="C21" s="13">
        <v>1443</v>
      </c>
      <c r="D21" s="328">
        <v>795</v>
      </c>
      <c r="E21" s="13">
        <v>1279</v>
      </c>
      <c r="F21" s="328">
        <v>675</v>
      </c>
      <c r="G21" s="618"/>
      <c r="H21" s="692">
        <f t="shared" si="0"/>
        <v>-164</v>
      </c>
      <c r="I21" s="317">
        <f t="shared" si="1"/>
        <v>-11.365211365211366</v>
      </c>
      <c r="K21" s="692">
        <f t="shared" si="2"/>
        <v>-120</v>
      </c>
      <c r="L21" s="317">
        <f t="shared" si="3"/>
        <v>-15.09433962264151</v>
      </c>
    </row>
    <row r="22" spans="2:12" x14ac:dyDescent="0.25">
      <c r="B22" s="199" t="s">
        <v>27</v>
      </c>
      <c r="C22" s="13">
        <v>2154</v>
      </c>
      <c r="D22" s="328">
        <v>1097</v>
      </c>
      <c r="E22" s="13">
        <v>2018</v>
      </c>
      <c r="F22" s="328">
        <v>1044</v>
      </c>
      <c r="G22" s="618"/>
      <c r="H22" s="692">
        <f t="shared" si="0"/>
        <v>-136</v>
      </c>
      <c r="I22" s="317">
        <f t="shared" si="1"/>
        <v>-6.3138347260909926</v>
      </c>
      <c r="K22" s="692">
        <f t="shared" si="2"/>
        <v>-53</v>
      </c>
      <c r="L22" s="317">
        <f t="shared" si="3"/>
        <v>-4.8313582497721059</v>
      </c>
    </row>
    <row r="23" spans="2:12" x14ac:dyDescent="0.25">
      <c r="B23" s="200" t="s">
        <v>28</v>
      </c>
      <c r="C23" s="13">
        <v>3682</v>
      </c>
      <c r="D23" s="328">
        <v>1909</v>
      </c>
      <c r="E23" s="13">
        <v>3060</v>
      </c>
      <c r="F23" s="328">
        <v>1593</v>
      </c>
      <c r="G23" s="618"/>
      <c r="H23" s="692">
        <f t="shared" si="0"/>
        <v>-622</v>
      </c>
      <c r="I23" s="317">
        <f t="shared" si="1"/>
        <v>-16.892992938620317</v>
      </c>
      <c r="K23" s="692">
        <f t="shared" si="2"/>
        <v>-316</v>
      </c>
      <c r="L23" s="317">
        <f t="shared" si="3"/>
        <v>-16.553169198533261</v>
      </c>
    </row>
    <row r="24" spans="2:12" x14ac:dyDescent="0.25">
      <c r="B24" s="200" t="s">
        <v>29</v>
      </c>
      <c r="C24" s="13">
        <v>2900</v>
      </c>
      <c r="D24" s="328">
        <v>1688</v>
      </c>
      <c r="E24" s="13">
        <v>2789</v>
      </c>
      <c r="F24" s="328">
        <v>1597</v>
      </c>
      <c r="G24" s="618"/>
      <c r="H24" s="692">
        <f t="shared" si="0"/>
        <v>-111</v>
      </c>
      <c r="I24" s="317">
        <f t="shared" si="1"/>
        <v>-3.8275862068965516</v>
      </c>
      <c r="K24" s="692">
        <f t="shared" si="2"/>
        <v>-91</v>
      </c>
      <c r="L24" s="317">
        <f t="shared" si="3"/>
        <v>-5.390995260663507</v>
      </c>
    </row>
    <row r="25" spans="2:12" x14ac:dyDescent="0.25">
      <c r="B25" s="200" t="s">
        <v>30</v>
      </c>
      <c r="C25" s="13">
        <v>2078</v>
      </c>
      <c r="D25" s="328">
        <v>1150</v>
      </c>
      <c r="E25" s="13">
        <v>1801</v>
      </c>
      <c r="F25" s="328">
        <v>935</v>
      </c>
      <c r="G25" s="618"/>
      <c r="H25" s="692">
        <f t="shared" si="0"/>
        <v>-277</v>
      </c>
      <c r="I25" s="317">
        <f t="shared" si="1"/>
        <v>-13.33012512030799</v>
      </c>
      <c r="K25" s="692">
        <f t="shared" si="2"/>
        <v>-215</v>
      </c>
      <c r="L25" s="317">
        <f t="shared" si="3"/>
        <v>-18.695652173913043</v>
      </c>
    </row>
    <row r="26" spans="2:12" x14ac:dyDescent="0.25">
      <c r="B26" s="200" t="s">
        <v>31</v>
      </c>
      <c r="C26" s="13">
        <v>4555</v>
      </c>
      <c r="D26" s="328">
        <v>2341</v>
      </c>
      <c r="E26" s="13">
        <v>3929</v>
      </c>
      <c r="F26" s="328">
        <v>1955</v>
      </c>
      <c r="G26" s="618"/>
      <c r="H26" s="692">
        <f t="shared" si="0"/>
        <v>-626</v>
      </c>
      <c r="I26" s="317">
        <f t="shared" si="1"/>
        <v>-13.743139407244787</v>
      </c>
      <c r="K26" s="692">
        <f t="shared" si="2"/>
        <v>-386</v>
      </c>
      <c r="L26" s="317">
        <f t="shared" si="3"/>
        <v>-16.488680051260147</v>
      </c>
    </row>
    <row r="27" spans="2:12" x14ac:dyDescent="0.25">
      <c r="B27" s="200" t="s">
        <v>32</v>
      </c>
      <c r="C27" s="13">
        <v>1424</v>
      </c>
      <c r="D27" s="328">
        <v>725</v>
      </c>
      <c r="E27" s="13">
        <v>1543</v>
      </c>
      <c r="F27" s="328">
        <v>764</v>
      </c>
      <c r="G27" s="618"/>
      <c r="H27" s="692">
        <f t="shared" si="0"/>
        <v>119</v>
      </c>
      <c r="I27" s="317">
        <f t="shared" si="1"/>
        <v>8.3567415730337071</v>
      </c>
      <c r="K27" s="692">
        <f t="shared" si="2"/>
        <v>39</v>
      </c>
      <c r="L27" s="317">
        <f t="shared" si="3"/>
        <v>5.3793103448275863</v>
      </c>
    </row>
    <row r="28" spans="2:12" x14ac:dyDescent="0.25">
      <c r="B28" s="200" t="s">
        <v>33</v>
      </c>
      <c r="C28" s="13">
        <v>889</v>
      </c>
      <c r="D28" s="328">
        <v>478</v>
      </c>
      <c r="E28" s="13">
        <v>744</v>
      </c>
      <c r="F28" s="328">
        <v>414</v>
      </c>
      <c r="G28" s="618"/>
      <c r="H28" s="692">
        <f t="shared" si="0"/>
        <v>-145</v>
      </c>
      <c r="I28" s="317">
        <f t="shared" si="1"/>
        <v>-16.310461192350957</v>
      </c>
      <c r="K28" s="692">
        <f t="shared" si="2"/>
        <v>-64</v>
      </c>
      <c r="L28" s="317">
        <f t="shared" si="3"/>
        <v>-13.389121338912133</v>
      </c>
    </row>
    <row r="29" spans="2:12" x14ac:dyDescent="0.25">
      <c r="B29" s="200" t="s">
        <v>34</v>
      </c>
      <c r="C29" s="13">
        <v>3151</v>
      </c>
      <c r="D29" s="328">
        <v>1673</v>
      </c>
      <c r="E29" s="13">
        <v>2907</v>
      </c>
      <c r="F29" s="328">
        <v>1526</v>
      </c>
      <c r="G29" s="618"/>
      <c r="H29" s="692">
        <f t="shared" si="0"/>
        <v>-244</v>
      </c>
      <c r="I29" s="317">
        <f t="shared" si="1"/>
        <v>-7.7435734687400819</v>
      </c>
      <c r="K29" s="692">
        <f t="shared" si="2"/>
        <v>-147</v>
      </c>
      <c r="L29" s="317">
        <f t="shared" si="3"/>
        <v>-8.7866108786610866</v>
      </c>
    </row>
    <row r="30" spans="2:12" ht="15.75" thickBot="1" x14ac:dyDescent="0.3">
      <c r="B30" s="201" t="s">
        <v>35</v>
      </c>
      <c r="C30" s="20">
        <v>1303</v>
      </c>
      <c r="D30" s="329">
        <v>659</v>
      </c>
      <c r="E30" s="20">
        <v>1042</v>
      </c>
      <c r="F30" s="329">
        <v>541</v>
      </c>
      <c r="G30" s="618"/>
      <c r="H30" s="693">
        <f t="shared" si="0"/>
        <v>-261</v>
      </c>
      <c r="I30" s="155">
        <f t="shared" si="1"/>
        <v>-20.03069838833461</v>
      </c>
      <c r="K30" s="693">
        <f t="shared" si="2"/>
        <v>-118</v>
      </c>
      <c r="L30" s="155">
        <f t="shared" si="3"/>
        <v>-17.905918057663126</v>
      </c>
    </row>
  </sheetData>
  <mergeCells count="4">
    <mergeCell ref="C5:D5"/>
    <mergeCell ref="E5:F5"/>
    <mergeCell ref="H5:I5"/>
    <mergeCell ref="K5:L5"/>
  </mergeCells>
  <printOptions horizontalCentered="1"/>
  <pageMargins left="0" right="0" top="0.6692913385826772" bottom="0" header="0" footer="0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  <pageSetUpPr fitToPage="1"/>
  </sheetPr>
  <dimension ref="B2:N17"/>
  <sheetViews>
    <sheetView workbookViewId="0">
      <selection activeCell="F25" sqref="C18:F25"/>
    </sheetView>
  </sheetViews>
  <sheetFormatPr defaultRowHeight="15" x14ac:dyDescent="0.25"/>
  <cols>
    <col min="1" max="1" width="3.28515625" style="11" customWidth="1"/>
    <col min="2" max="2" width="52.5703125" style="11" customWidth="1"/>
    <col min="3" max="3" width="10.85546875" style="11" customWidth="1"/>
    <col min="4" max="4" width="7.85546875" style="11" customWidth="1"/>
    <col min="5" max="5" width="9.28515625" style="11" bestFit="1" customWidth="1"/>
    <col min="6" max="6" width="7.85546875" style="11" customWidth="1"/>
    <col min="7" max="7" width="10.5703125" style="11" bestFit="1" customWidth="1"/>
    <col min="8" max="8" width="8" style="11" customWidth="1"/>
    <col min="9" max="9" width="9.28515625" style="11" bestFit="1" customWidth="1"/>
    <col min="10" max="10" width="8.7109375" style="11" customWidth="1"/>
    <col min="11" max="11" width="10" style="11" bestFit="1" customWidth="1"/>
    <col min="12" max="12" width="7.28515625" style="11" customWidth="1"/>
    <col min="13" max="13" width="9.28515625" style="11" bestFit="1" customWidth="1"/>
    <col min="14" max="14" width="7" style="11" customWidth="1"/>
    <col min="15" max="16384" width="9.140625" style="11"/>
  </cols>
  <sheetData>
    <row r="2" spans="2:14" ht="22.5" customHeight="1" thickBot="1" x14ac:dyDescent="0.3">
      <c r="B2" s="699" t="s">
        <v>397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</row>
    <row r="3" spans="2:14" x14ac:dyDescent="0.25">
      <c r="B3" s="878" t="s">
        <v>106</v>
      </c>
      <c r="C3" s="822" t="s">
        <v>360</v>
      </c>
      <c r="D3" s="823"/>
      <c r="E3" s="823"/>
      <c r="F3" s="824"/>
      <c r="G3" s="881" t="s">
        <v>448</v>
      </c>
      <c r="H3" s="882"/>
      <c r="I3" s="882"/>
      <c r="J3" s="883"/>
      <c r="K3" s="884" t="s">
        <v>398</v>
      </c>
      <c r="L3" s="885"/>
      <c r="M3" s="885"/>
      <c r="N3" s="886"/>
    </row>
    <row r="4" spans="2:14" ht="27.75" customHeight="1" x14ac:dyDescent="0.25">
      <c r="B4" s="879"/>
      <c r="C4" s="955" t="s">
        <v>4</v>
      </c>
      <c r="D4" s="956"/>
      <c r="E4" s="953" t="s">
        <v>97</v>
      </c>
      <c r="F4" s="954"/>
      <c r="G4" s="874" t="s">
        <v>4</v>
      </c>
      <c r="H4" s="875"/>
      <c r="I4" s="876" t="s">
        <v>97</v>
      </c>
      <c r="J4" s="877"/>
      <c r="K4" s="874" t="s">
        <v>4</v>
      </c>
      <c r="L4" s="875"/>
      <c r="M4" s="876" t="s">
        <v>97</v>
      </c>
      <c r="N4" s="877"/>
    </row>
    <row r="5" spans="2:14" ht="27.75" customHeight="1" thickBot="1" x14ac:dyDescent="0.3">
      <c r="B5" s="880"/>
      <c r="C5" s="195" t="s">
        <v>110</v>
      </c>
      <c r="D5" s="196" t="s">
        <v>296</v>
      </c>
      <c r="E5" s="197" t="s">
        <v>110</v>
      </c>
      <c r="F5" s="196" t="s">
        <v>296</v>
      </c>
      <c r="G5" s="195" t="s">
        <v>110</v>
      </c>
      <c r="H5" s="196" t="s">
        <v>296</v>
      </c>
      <c r="I5" s="197" t="s">
        <v>110</v>
      </c>
      <c r="J5" s="697" t="s">
        <v>296</v>
      </c>
      <c r="K5" s="195" t="s">
        <v>110</v>
      </c>
      <c r="L5" s="196" t="s">
        <v>296</v>
      </c>
      <c r="M5" s="197" t="s">
        <v>110</v>
      </c>
      <c r="N5" s="697" t="s">
        <v>296</v>
      </c>
    </row>
    <row r="6" spans="2:14" ht="22.5" customHeight="1" x14ac:dyDescent="0.25">
      <c r="B6" s="115" t="s">
        <v>253</v>
      </c>
      <c r="C6" s="294">
        <v>77291</v>
      </c>
      <c r="D6" s="440">
        <v>100</v>
      </c>
      <c r="E6" s="63">
        <v>41090</v>
      </c>
      <c r="F6" s="439">
        <v>100</v>
      </c>
      <c r="G6" s="294">
        <v>69046</v>
      </c>
      <c r="H6" s="440">
        <v>100</v>
      </c>
      <c r="I6" s="63">
        <v>36088</v>
      </c>
      <c r="J6" s="439">
        <v>100</v>
      </c>
      <c r="K6" s="698">
        <f>G6-C6</f>
        <v>-8245</v>
      </c>
      <c r="L6" s="340">
        <f>K6/C6*100</f>
        <v>-10.66747745533115</v>
      </c>
      <c r="M6" s="613">
        <f>I6-E6</f>
        <v>-5002</v>
      </c>
      <c r="N6" s="341">
        <f>M6/E6*100</f>
        <v>-12.173278169871015</v>
      </c>
    </row>
    <row r="7" spans="2:14" ht="24.75" customHeight="1" thickBot="1" x14ac:dyDescent="0.3">
      <c r="B7" s="101" t="s">
        <v>312</v>
      </c>
      <c r="C7" s="3">
        <v>67766</v>
      </c>
      <c r="D7" s="287" t="s">
        <v>96</v>
      </c>
      <c r="E7" s="5">
        <v>36772</v>
      </c>
      <c r="F7" s="288" t="s">
        <v>96</v>
      </c>
      <c r="G7" s="3">
        <v>59954</v>
      </c>
      <c r="H7" s="287" t="s">
        <v>96</v>
      </c>
      <c r="I7" s="5">
        <v>32024</v>
      </c>
      <c r="J7" s="288" t="s">
        <v>96</v>
      </c>
      <c r="K7" s="20">
        <f>SUM(G7)-C7</f>
        <v>-7812</v>
      </c>
      <c r="L7" s="614">
        <f>K7/C7*100</f>
        <v>-11.527904849039341</v>
      </c>
      <c r="M7" s="21">
        <f>SUM(I7)-E7</f>
        <v>-4748</v>
      </c>
      <c r="N7" s="615">
        <f>M7/E7*100</f>
        <v>-12.911998259545307</v>
      </c>
    </row>
    <row r="8" spans="2:14" ht="25.5" customHeight="1" thickBot="1" x14ac:dyDescent="0.3">
      <c r="B8" s="509" t="s">
        <v>311</v>
      </c>
      <c r="C8" s="397"/>
      <c r="D8" s="398"/>
      <c r="E8" s="397"/>
      <c r="F8" s="398"/>
      <c r="G8" s="397"/>
      <c r="H8" s="398"/>
      <c r="I8" s="397"/>
      <c r="J8" s="398"/>
      <c r="K8" s="612"/>
      <c r="L8" s="616"/>
      <c r="M8" s="612"/>
      <c r="N8" s="617"/>
    </row>
    <row r="9" spans="2:14" ht="21" customHeight="1" x14ac:dyDescent="0.25">
      <c r="B9" s="610" t="s">
        <v>310</v>
      </c>
      <c r="C9" s="277">
        <v>20335</v>
      </c>
      <c r="D9" s="280">
        <f>SUM(C9*100/C6)</f>
        <v>26.309660891953786</v>
      </c>
      <c r="E9" s="281">
        <v>11474</v>
      </c>
      <c r="F9" s="282">
        <f>SUM(E9*100/E6)</f>
        <v>27.924069116573374</v>
      </c>
      <c r="G9" s="277">
        <v>17985</v>
      </c>
      <c r="H9" s="290">
        <f>SUM(G9*100/G6)</f>
        <v>26.047852156533324</v>
      </c>
      <c r="I9" s="279">
        <v>9863</v>
      </c>
      <c r="J9" s="290">
        <f>SUM(I9*100/I6)</f>
        <v>27.330414542230105</v>
      </c>
      <c r="K9" s="283">
        <f>G9-C9</f>
        <v>-2350</v>
      </c>
      <c r="L9" s="290">
        <f>K9/C9*100</f>
        <v>-11.556429800835998</v>
      </c>
      <c r="M9" s="278">
        <f>I9-E9</f>
        <v>-1611</v>
      </c>
      <c r="N9" s="292">
        <f>M9/E9*100</f>
        <v>-14.040439253965486</v>
      </c>
    </row>
    <row r="10" spans="2:14" ht="20.25" customHeight="1" x14ac:dyDescent="0.25">
      <c r="B10" s="458" t="s">
        <v>309</v>
      </c>
      <c r="C10" s="166">
        <v>9878</v>
      </c>
      <c r="D10" s="163">
        <f>SUM(C10*100/C6)</f>
        <v>12.780271959219055</v>
      </c>
      <c r="E10" s="168">
        <v>5055</v>
      </c>
      <c r="F10" s="164">
        <f>SUM(E10*100/E6)</f>
        <v>12.302263324409832</v>
      </c>
      <c r="G10" s="166">
        <v>9195</v>
      </c>
      <c r="H10" s="163">
        <f>SUM(G10*100/G6)</f>
        <v>13.317208817310199</v>
      </c>
      <c r="I10" s="167">
        <v>4536</v>
      </c>
      <c r="J10" s="163">
        <f>SUM(I10*100/I6)</f>
        <v>12.569275105298161</v>
      </c>
      <c r="K10" s="13">
        <f>G10-C10</f>
        <v>-683</v>
      </c>
      <c r="L10" s="104">
        <f>K10/C10*100</f>
        <v>-6.9143551326179384</v>
      </c>
      <c r="M10" s="14">
        <f>I10-E10</f>
        <v>-519</v>
      </c>
      <c r="N10" s="34">
        <f>M10/E10*100</f>
        <v>-10.267062314540059</v>
      </c>
    </row>
    <row r="11" spans="2:14" ht="20.25" customHeight="1" x14ac:dyDescent="0.25">
      <c r="B11" s="458" t="s">
        <v>308</v>
      </c>
      <c r="C11" s="166">
        <v>46764</v>
      </c>
      <c r="D11" s="163">
        <f>SUM(C11*100/C6)</f>
        <v>60.503810275452508</v>
      </c>
      <c r="E11" s="168">
        <v>26350</v>
      </c>
      <c r="F11" s="164">
        <f>SUM(E11*100/E6)</f>
        <v>64.127524945242158</v>
      </c>
      <c r="G11" s="166">
        <v>39902</v>
      </c>
      <c r="H11" s="163">
        <f>SUM(G11*100/G6)</f>
        <v>57.790458534889787</v>
      </c>
      <c r="I11" s="167">
        <v>22274</v>
      </c>
      <c r="J11" s="163">
        <f>SUM(I11*100/I6)</f>
        <v>61.721347816448684</v>
      </c>
      <c r="K11" s="13">
        <f>G11-C11</f>
        <v>-6862</v>
      </c>
      <c r="L11" s="104">
        <f>K11/C11*100</f>
        <v>-14.673680609015483</v>
      </c>
      <c r="M11" s="14">
        <f>I11-E11</f>
        <v>-4076</v>
      </c>
      <c r="N11" s="34">
        <f>M11/E11*100</f>
        <v>-15.468690702087287</v>
      </c>
    </row>
    <row r="12" spans="2:14" ht="21.75" customHeight="1" x14ac:dyDescent="0.25">
      <c r="B12" s="458" t="s">
        <v>307</v>
      </c>
      <c r="C12" s="166">
        <v>18646</v>
      </c>
      <c r="D12" s="163">
        <f>SUM(C12*100/C6)</f>
        <v>24.124412932941741</v>
      </c>
      <c r="E12" s="168">
        <v>7047</v>
      </c>
      <c r="F12" s="164">
        <f>SUM(E12*100/E6)</f>
        <v>17.150158189340473</v>
      </c>
      <c r="G12" s="166">
        <v>17266</v>
      </c>
      <c r="H12" s="163">
        <f>SUM(G12*100/G6)</f>
        <v>25.006517394200966</v>
      </c>
      <c r="I12" s="167">
        <v>6435</v>
      </c>
      <c r="J12" s="163">
        <f>SUM(I12*100/I6)</f>
        <v>17.831412103746398</v>
      </c>
      <c r="K12" s="13">
        <f>G12-C12</f>
        <v>-1380</v>
      </c>
      <c r="L12" s="104">
        <f>K12/C12*100</f>
        <v>-7.4010511637884804</v>
      </c>
      <c r="M12" s="14">
        <f>I12-E12</f>
        <v>-612</v>
      </c>
      <c r="N12" s="34">
        <f>M12/E12*100</f>
        <v>-8.6845466155810982</v>
      </c>
    </row>
    <row r="13" spans="2:14" ht="21" customHeight="1" x14ac:dyDescent="0.25">
      <c r="B13" s="458" t="s">
        <v>306</v>
      </c>
      <c r="C13" s="166">
        <v>1001</v>
      </c>
      <c r="D13" s="163">
        <f>SUM(C13*100/C6)</f>
        <v>1.2951055103440245</v>
      </c>
      <c r="E13" s="169">
        <v>530</v>
      </c>
      <c r="F13" s="164">
        <f>SUM(E13*100/E6)</f>
        <v>1.2898515453881723</v>
      </c>
      <c r="G13" s="166">
        <v>999</v>
      </c>
      <c r="H13" s="291">
        <f>SUM(G13*100/G6)</f>
        <v>1.4468615126147786</v>
      </c>
      <c r="I13" s="167">
        <v>518</v>
      </c>
      <c r="J13" s="291">
        <f>SUM(I13*100/I6)</f>
        <v>1.4353801817778764</v>
      </c>
      <c r="K13" s="165">
        <f>G13-C13</f>
        <v>-2</v>
      </c>
      <c r="L13" s="291">
        <f>K13/C13*100</f>
        <v>-0.19980019980019981</v>
      </c>
      <c r="M13" s="162">
        <f>I13-E13</f>
        <v>-12</v>
      </c>
      <c r="N13" s="293">
        <f>M13/E13*100</f>
        <v>-2.2641509433962264</v>
      </c>
    </row>
    <row r="14" spans="2:14" ht="18.75" customHeight="1" x14ac:dyDescent="0.25">
      <c r="B14" s="458" t="s">
        <v>305</v>
      </c>
      <c r="C14" s="166">
        <v>14641</v>
      </c>
      <c r="D14" s="163">
        <f>SUM(C14*100/C6)</f>
        <v>18.942697079866996</v>
      </c>
      <c r="E14" s="168">
        <v>12390</v>
      </c>
      <c r="F14" s="164">
        <f>SUM(E14*100/E6)</f>
        <v>30.153321976149915</v>
      </c>
      <c r="G14" s="166">
        <v>12554</v>
      </c>
      <c r="H14" s="291">
        <f>SUM(G14*100/G6)</f>
        <v>18.182081510876806</v>
      </c>
      <c r="I14" s="167">
        <v>10641</v>
      </c>
      <c r="J14" s="291">
        <f>SUM(I14*100/I6)</f>
        <v>29.486255819108845</v>
      </c>
      <c r="K14" s="165">
        <f>G14-C14</f>
        <v>-2087</v>
      </c>
      <c r="L14" s="291">
        <f>K14/C14*100</f>
        <v>-14.254490813469026</v>
      </c>
      <c r="M14" s="162">
        <f>I14-E14</f>
        <v>-1749</v>
      </c>
      <c r="N14" s="293">
        <f>M14/E14*100</f>
        <v>-14.116222760290556</v>
      </c>
    </row>
    <row r="15" spans="2:14" ht="23.25" customHeight="1" x14ac:dyDescent="0.25">
      <c r="B15" s="458" t="s">
        <v>303</v>
      </c>
      <c r="C15" s="166">
        <v>131</v>
      </c>
      <c r="D15" s="163">
        <f>SUM(C15*100/C6)</f>
        <v>0.16948933252254467</v>
      </c>
      <c r="E15" s="168">
        <v>78</v>
      </c>
      <c r="F15" s="164">
        <f>SUM(E15*100/E6)</f>
        <v>0.18982720856656121</v>
      </c>
      <c r="G15" s="166">
        <v>124</v>
      </c>
      <c r="H15" s="291">
        <f>SUM(G15*100/G6)</f>
        <v>0.17959041798221476</v>
      </c>
      <c r="I15" s="167">
        <v>78</v>
      </c>
      <c r="J15" s="291">
        <f>SUM(I15*100/I6)</f>
        <v>0.21613832853025935</v>
      </c>
      <c r="K15" s="165">
        <f>G15-C15</f>
        <v>-7</v>
      </c>
      <c r="L15" s="291">
        <f>K15/C15*100</f>
        <v>-5.343511450381679</v>
      </c>
      <c r="M15" s="162">
        <f>I15-E15</f>
        <v>0</v>
      </c>
      <c r="N15" s="293">
        <f>M15/E15*100</f>
        <v>0</v>
      </c>
    </row>
    <row r="16" spans="2:14" ht="18" customHeight="1" thickBot="1" x14ac:dyDescent="0.3">
      <c r="B16" s="611" t="s">
        <v>304</v>
      </c>
      <c r="C16" s="170">
        <v>4463</v>
      </c>
      <c r="D16" s="171">
        <f>SUM(C16*100/C6)</f>
        <v>5.7742816110543274</v>
      </c>
      <c r="E16" s="173">
        <v>2033</v>
      </c>
      <c r="F16" s="289">
        <f>SUM(E16*100/E6)</f>
        <v>4.9476758335361399</v>
      </c>
      <c r="G16" s="170">
        <v>4444</v>
      </c>
      <c r="H16" s="171">
        <f>SUM(G16*100/G6)</f>
        <v>6.4362888509109872</v>
      </c>
      <c r="I16" s="172">
        <v>1963</v>
      </c>
      <c r="J16" s="171">
        <f>SUM(I16*100/I6)</f>
        <v>5.4394812680115274</v>
      </c>
      <c r="K16" s="20">
        <f>G16-C16</f>
        <v>-19</v>
      </c>
      <c r="L16" s="105">
        <f>K16/C16*100</f>
        <v>-0.42572260811113599</v>
      </c>
      <c r="M16" s="21">
        <f>I16-E16</f>
        <v>-70</v>
      </c>
      <c r="N16" s="37">
        <f>M16/E16*100</f>
        <v>-3.4431874077717661</v>
      </c>
    </row>
    <row r="17" spans="2:14" x14ac:dyDescent="0.25">
      <c r="B17" s="177"/>
      <c r="C17" s="174"/>
      <c r="D17" s="175"/>
      <c r="E17" s="174"/>
      <c r="F17" s="175"/>
      <c r="G17" s="174"/>
      <c r="H17" s="176"/>
      <c r="I17" s="174"/>
      <c r="J17" s="176"/>
      <c r="K17" s="176"/>
      <c r="L17" s="176"/>
      <c r="M17" s="176"/>
      <c r="N17" s="176"/>
    </row>
  </sheetData>
  <mergeCells count="10">
    <mergeCell ref="K4:L4"/>
    <mergeCell ref="M4:N4"/>
    <mergeCell ref="B3:B5"/>
    <mergeCell ref="G3:J3"/>
    <mergeCell ref="C3:F3"/>
    <mergeCell ref="K3:N3"/>
    <mergeCell ref="G4:H4"/>
    <mergeCell ref="I4:J4"/>
    <mergeCell ref="C4:D4"/>
    <mergeCell ref="E4:F4"/>
  </mergeCells>
  <pageMargins left="0.6692913385826772" right="0.6692913385826772" top="2.0866141732283467" bottom="0.74803149606299213" header="0.31496062992125984" footer="0.31496062992125984"/>
  <pageSetup paperSize="9"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249977111117893"/>
  </sheetPr>
  <dimension ref="B1:Q38"/>
  <sheetViews>
    <sheetView topLeftCell="A16" zoomScale="80" zoomScaleNormal="80" workbookViewId="0">
      <selection activeCell="F44" sqref="F44"/>
    </sheetView>
  </sheetViews>
  <sheetFormatPr defaultRowHeight="15" x14ac:dyDescent="0.25"/>
  <cols>
    <col min="1" max="1" width="2" style="93" customWidth="1"/>
    <col min="2" max="2" width="23.7109375" style="93" customWidth="1"/>
    <col min="3" max="3" width="9" style="93" customWidth="1"/>
    <col min="4" max="4" width="8.85546875" style="93" customWidth="1"/>
    <col min="5" max="5" width="7.28515625" style="93" customWidth="1"/>
    <col min="6" max="6" width="9.28515625" style="93" customWidth="1"/>
    <col min="7" max="7" width="9.140625" style="93" customWidth="1"/>
    <col min="8" max="8" width="7.85546875" style="93" customWidth="1"/>
    <col min="9" max="9" width="8.7109375" style="93" customWidth="1"/>
    <col min="10" max="10" width="10" style="93" customWidth="1"/>
    <col min="11" max="11" width="8.85546875" style="93" customWidth="1"/>
    <col min="12" max="12" width="8.140625" style="93" customWidth="1"/>
    <col min="13" max="13" width="8.42578125" style="93" customWidth="1"/>
    <col min="14" max="14" width="9" style="93" customWidth="1"/>
    <col min="15" max="15" width="8.28515625" style="93" customWidth="1"/>
    <col min="16" max="16" width="8.42578125" style="93" customWidth="1"/>
    <col min="17" max="17" width="7.5703125" style="93" customWidth="1"/>
    <col min="18" max="18" width="3.42578125" style="93" customWidth="1"/>
    <col min="19" max="16384" width="9.140625" style="93"/>
  </cols>
  <sheetData>
    <row r="1" spans="2:17" ht="4.5" customHeight="1" x14ac:dyDescent="0.25"/>
    <row r="2" spans="2:17" x14ac:dyDescent="0.25">
      <c r="B2" s="11" t="s">
        <v>379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7" ht="12" customHeight="1" x14ac:dyDescent="0.25">
      <c r="B3" s="11" t="s">
        <v>444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13.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7" ht="17.25" customHeight="1" thickBot="1" x14ac:dyDescent="0.3">
      <c r="B5" s="896" t="s">
        <v>106</v>
      </c>
      <c r="C5" s="623"/>
      <c r="D5" s="624"/>
      <c r="E5" s="625"/>
      <c r="F5" s="627"/>
      <c r="G5" s="627"/>
      <c r="H5" s="640" t="s">
        <v>460</v>
      </c>
      <c r="I5" s="627"/>
      <c r="J5" s="627"/>
      <c r="K5" s="627"/>
      <c r="L5" s="627"/>
      <c r="M5" s="627"/>
      <c r="N5" s="627"/>
      <c r="O5" s="627"/>
      <c r="P5" s="627"/>
      <c r="Q5" s="626"/>
    </row>
    <row r="6" spans="2:17" ht="21" customHeight="1" thickBot="1" x14ac:dyDescent="0.3">
      <c r="B6" s="897"/>
      <c r="C6" s="899" t="s">
        <v>109</v>
      </c>
      <c r="D6" s="900"/>
      <c r="E6" s="901"/>
      <c r="F6" s="905" t="s">
        <v>225</v>
      </c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438"/>
    </row>
    <row r="7" spans="2:17" ht="17.25" customHeight="1" thickBot="1" x14ac:dyDescent="0.3">
      <c r="B7" s="897"/>
      <c r="C7" s="902"/>
      <c r="D7" s="903"/>
      <c r="E7" s="904"/>
      <c r="F7" s="907" t="s">
        <v>152</v>
      </c>
      <c r="G7" s="908"/>
      <c r="H7" s="908"/>
      <c r="I7" s="423"/>
      <c r="J7" s="907" t="s">
        <v>98</v>
      </c>
      <c r="K7" s="908"/>
      <c r="L7" s="908"/>
      <c r="M7" s="423"/>
      <c r="N7" s="907" t="s">
        <v>153</v>
      </c>
      <c r="O7" s="908"/>
      <c r="P7" s="908"/>
      <c r="Q7" s="423"/>
    </row>
    <row r="8" spans="2:17" ht="22.5" customHeight="1" x14ac:dyDescent="0.25">
      <c r="B8" s="897"/>
      <c r="C8" s="887" t="s">
        <v>4</v>
      </c>
      <c r="D8" s="889" t="s">
        <v>97</v>
      </c>
      <c r="E8" s="890"/>
      <c r="F8" s="891" t="s">
        <v>4</v>
      </c>
      <c r="G8" s="893" t="s">
        <v>97</v>
      </c>
      <c r="H8" s="833"/>
      <c r="I8" s="422" t="s">
        <v>296</v>
      </c>
      <c r="J8" s="887" t="s">
        <v>4</v>
      </c>
      <c r="K8" s="893" t="s">
        <v>97</v>
      </c>
      <c r="L8" s="894"/>
      <c r="M8" s="622" t="s">
        <v>296</v>
      </c>
      <c r="N8" s="887" t="s">
        <v>4</v>
      </c>
      <c r="O8" s="893" t="s">
        <v>97</v>
      </c>
      <c r="P8" s="833"/>
      <c r="Q8" s="622" t="s">
        <v>296</v>
      </c>
    </row>
    <row r="9" spans="2:17" ht="31.5" customHeight="1" thickBot="1" x14ac:dyDescent="0.3">
      <c r="B9" s="898"/>
      <c r="C9" s="888"/>
      <c r="D9" s="424" t="s">
        <v>110</v>
      </c>
      <c r="E9" s="628" t="s">
        <v>362</v>
      </c>
      <c r="F9" s="848"/>
      <c r="G9" s="424" t="s">
        <v>110</v>
      </c>
      <c r="H9" s="628" t="s">
        <v>362</v>
      </c>
      <c r="I9" s="421" t="s">
        <v>278</v>
      </c>
      <c r="J9" s="888"/>
      <c r="K9" s="424" t="s">
        <v>110</v>
      </c>
      <c r="L9" s="628" t="s">
        <v>362</v>
      </c>
      <c r="M9" s="421" t="s">
        <v>278</v>
      </c>
      <c r="N9" s="888"/>
      <c r="O9" s="424" t="s">
        <v>110</v>
      </c>
      <c r="P9" s="628" t="s">
        <v>362</v>
      </c>
      <c r="Q9" s="421" t="s">
        <v>278</v>
      </c>
    </row>
    <row r="10" spans="2:17" ht="26.25" customHeight="1" thickBot="1" x14ac:dyDescent="0.3">
      <c r="B10" s="297" t="s">
        <v>14</v>
      </c>
      <c r="C10" s="641">
        <f>SUM(C11:C35)</f>
        <v>69046</v>
      </c>
      <c r="D10" s="642">
        <f>SUM(D11:D35)</f>
        <v>41090</v>
      </c>
      <c r="E10" s="643">
        <f>D10/C10*100</f>
        <v>59.511050603945193</v>
      </c>
      <c r="F10" s="298">
        <f>SUM(F11:F35)</f>
        <v>17985</v>
      </c>
      <c r="G10" s="299">
        <f>SUM(G11:G35)</f>
        <v>9863</v>
      </c>
      <c r="H10" s="301">
        <f>G10/F10*100</f>
        <v>54.840144564915207</v>
      </c>
      <c r="I10" s="426">
        <f>SUM(F10/C10)*100</f>
        <v>26.047852156533324</v>
      </c>
      <c r="J10" s="298">
        <f>SUM(J11:J35)</f>
        <v>33795</v>
      </c>
      <c r="K10" s="299">
        <f t="shared" ref="K10" si="0">SUM(K11:K35)</f>
        <v>24792</v>
      </c>
      <c r="L10" s="300">
        <f>K10/J10*100</f>
        <v>73.35996449178873</v>
      </c>
      <c r="M10" s="426">
        <f>SUM(J10/C10)*100</f>
        <v>48.945630449265707</v>
      </c>
      <c r="N10" s="298">
        <f>SUM(N11:N35)</f>
        <v>17266</v>
      </c>
      <c r="O10" s="299">
        <f>SUM(O11:O35)</f>
        <v>6435</v>
      </c>
      <c r="P10" s="301">
        <f>O10/N10*100</f>
        <v>37.269778755936521</v>
      </c>
      <c r="Q10" s="426">
        <f t="shared" ref="Q10:Q35" si="1">SUM(N10/C10)*100</f>
        <v>25.006517394200966</v>
      </c>
    </row>
    <row r="11" spans="2:17" ht="15.75" thickTop="1" x14ac:dyDescent="0.25">
      <c r="B11" s="198" t="s">
        <v>15</v>
      </c>
      <c r="C11" s="644">
        <f>SUM(T.II!D8)</f>
        <v>1112</v>
      </c>
      <c r="D11" s="645">
        <v>624</v>
      </c>
      <c r="E11" s="646">
        <f>D11/C11*100</f>
        <v>56.115107913669057</v>
      </c>
      <c r="F11" s="202">
        <v>299</v>
      </c>
      <c r="G11" s="203">
        <v>165</v>
      </c>
      <c r="H11" s="302">
        <f>G11/F11*100</f>
        <v>55.18394648829431</v>
      </c>
      <c r="I11" s="427">
        <f>SUM(F11/C11)*100</f>
        <v>26.888489208633093</v>
      </c>
      <c r="J11" s="202">
        <f>SUM(C11)-(F11+N11)</f>
        <v>543</v>
      </c>
      <c r="K11" s="203">
        <f t="shared" ref="K11:K35" si="2">SUM(D11)-(G11+O11)</f>
        <v>356</v>
      </c>
      <c r="L11" s="70">
        <f>K11/J11*100</f>
        <v>65.561694290976064</v>
      </c>
      <c r="M11" s="427">
        <f>SUM(J11/C11)*100</f>
        <v>48.830935251798564</v>
      </c>
      <c r="N11" s="202">
        <v>270</v>
      </c>
      <c r="O11" s="203">
        <v>103</v>
      </c>
      <c r="P11" s="302">
        <f t="shared" ref="P11:P35" si="3">O11/N11*100</f>
        <v>38.148148148148145</v>
      </c>
      <c r="Q11" s="427">
        <f t="shared" si="1"/>
        <v>24.280575539568343</v>
      </c>
    </row>
    <row r="12" spans="2:17" x14ac:dyDescent="0.25">
      <c r="B12" s="199" t="s">
        <v>16</v>
      </c>
      <c r="C12" s="647">
        <f>SUM(T.II!D9)</f>
        <v>4038</v>
      </c>
      <c r="D12" s="648">
        <v>2209</v>
      </c>
      <c r="E12" s="649">
        <f>D12/C12*100</f>
        <v>54.705299653293714</v>
      </c>
      <c r="F12" s="68">
        <v>1032</v>
      </c>
      <c r="G12" s="9">
        <v>496</v>
      </c>
      <c r="H12" s="122">
        <f>G12/F12*100</f>
        <v>48.062015503875969</v>
      </c>
      <c r="I12" s="436">
        <f t="shared" ref="I12:I35" si="4">SUM(F12/C12)*100</f>
        <v>25.557206537890043</v>
      </c>
      <c r="J12" s="68">
        <f t="shared" ref="J12:J35" si="5">SUM(C12)-(F12+N12)</f>
        <v>1999</v>
      </c>
      <c r="K12" s="9">
        <f t="shared" si="2"/>
        <v>1293</v>
      </c>
      <c r="L12" s="7">
        <f t="shared" ref="L12:L35" si="6">K12/J12*100</f>
        <v>64.682341170585289</v>
      </c>
      <c r="M12" s="436">
        <f>SUM(J12/C12)*100</f>
        <v>49.504705299653295</v>
      </c>
      <c r="N12" s="68">
        <v>1007</v>
      </c>
      <c r="O12" s="9">
        <v>420</v>
      </c>
      <c r="P12" s="122">
        <f t="shared" si="3"/>
        <v>41.708043694141011</v>
      </c>
      <c r="Q12" s="436">
        <f>SUM(N12/C12)*100</f>
        <v>24.938088162456662</v>
      </c>
    </row>
    <row r="13" spans="2:17" x14ac:dyDescent="0.25">
      <c r="B13" s="199" t="s">
        <v>17</v>
      </c>
      <c r="C13" s="647">
        <f>SUM(T.II!D10)</f>
        <v>2435</v>
      </c>
      <c r="D13" s="648">
        <v>1702</v>
      </c>
      <c r="E13" s="649">
        <f t="shared" ref="E13:E35" si="7">D13/C13*100</f>
        <v>69.897330595482543</v>
      </c>
      <c r="F13" s="68">
        <v>729</v>
      </c>
      <c r="G13" s="9">
        <v>462</v>
      </c>
      <c r="H13" s="122">
        <f>G13/F13*100</f>
        <v>63.374485596707821</v>
      </c>
      <c r="I13" s="436">
        <f t="shared" si="4"/>
        <v>29.938398357289525</v>
      </c>
      <c r="J13" s="68">
        <f t="shared" si="5"/>
        <v>1123</v>
      </c>
      <c r="K13" s="9">
        <f t="shared" si="2"/>
        <v>980</v>
      </c>
      <c r="L13" s="7">
        <f t="shared" si="6"/>
        <v>87.266251113089936</v>
      </c>
      <c r="M13" s="436">
        <f t="shared" ref="M13:M35" si="8">SUM(J13/C13)*100</f>
        <v>46.119096509240251</v>
      </c>
      <c r="N13" s="68">
        <v>583</v>
      </c>
      <c r="O13" s="9">
        <v>260</v>
      </c>
      <c r="P13" s="122">
        <f t="shared" si="3"/>
        <v>44.596912521440821</v>
      </c>
      <c r="Q13" s="436">
        <f t="shared" si="1"/>
        <v>23.942505133470227</v>
      </c>
    </row>
    <row r="14" spans="2:17" x14ac:dyDescent="0.25">
      <c r="B14" s="199" t="s">
        <v>18</v>
      </c>
      <c r="C14" s="647">
        <f>SUM(T.II!D11)</f>
        <v>4674</v>
      </c>
      <c r="D14" s="648">
        <v>2887</v>
      </c>
      <c r="E14" s="649">
        <f t="shared" si="7"/>
        <v>61.767222935387245</v>
      </c>
      <c r="F14" s="68">
        <v>1254</v>
      </c>
      <c r="G14" s="9">
        <v>691</v>
      </c>
      <c r="H14" s="122">
        <f>G14/F14*100</f>
        <v>55.103668261563001</v>
      </c>
      <c r="I14" s="436">
        <f t="shared" si="4"/>
        <v>26.829268292682929</v>
      </c>
      <c r="J14" s="68">
        <f t="shared" si="5"/>
        <v>2287</v>
      </c>
      <c r="K14" s="9">
        <f t="shared" si="2"/>
        <v>1786</v>
      </c>
      <c r="L14" s="7">
        <f t="shared" si="6"/>
        <v>78.093572365544389</v>
      </c>
      <c r="M14" s="436">
        <f t="shared" si="8"/>
        <v>48.930252460419347</v>
      </c>
      <c r="N14" s="68">
        <v>1133</v>
      </c>
      <c r="O14" s="9">
        <v>410</v>
      </c>
      <c r="P14" s="122">
        <f t="shared" si="3"/>
        <v>36.187113857016769</v>
      </c>
      <c r="Q14" s="436">
        <f t="shared" si="1"/>
        <v>24.240479246897731</v>
      </c>
    </row>
    <row r="15" spans="2:17" x14ac:dyDescent="0.25">
      <c r="B15" s="199" t="s">
        <v>19</v>
      </c>
      <c r="C15" s="647">
        <f>SUM(T.II!D12)</f>
        <v>4926</v>
      </c>
      <c r="D15" s="648">
        <v>3196</v>
      </c>
      <c r="E15" s="649">
        <f t="shared" si="7"/>
        <v>64.880227365002028</v>
      </c>
      <c r="F15" s="68">
        <v>1269</v>
      </c>
      <c r="G15" s="9">
        <v>745</v>
      </c>
      <c r="H15" s="122">
        <f t="shared" ref="H15:H33" si="9">G15/F15*100</f>
        <v>58.707643814026788</v>
      </c>
      <c r="I15" s="436">
        <f t="shared" si="4"/>
        <v>25.761266747868454</v>
      </c>
      <c r="J15" s="68">
        <f t="shared" si="5"/>
        <v>2498</v>
      </c>
      <c r="K15" s="9">
        <f t="shared" si="2"/>
        <v>1955</v>
      </c>
      <c r="L15" s="7">
        <f t="shared" si="6"/>
        <v>78.26261008807046</v>
      </c>
      <c r="M15" s="436">
        <f t="shared" si="8"/>
        <v>50.710515631343888</v>
      </c>
      <c r="N15" s="68">
        <v>1159</v>
      </c>
      <c r="O15" s="9">
        <v>496</v>
      </c>
      <c r="P15" s="122">
        <f>O15/N15*100</f>
        <v>42.795513373597927</v>
      </c>
      <c r="Q15" s="436">
        <f t="shared" si="1"/>
        <v>23.528217620787657</v>
      </c>
    </row>
    <row r="16" spans="2:17" x14ac:dyDescent="0.25">
      <c r="B16" s="199" t="s">
        <v>20</v>
      </c>
      <c r="C16" s="647">
        <f>SUM(T.II!D13)</f>
        <v>1577</v>
      </c>
      <c r="D16" s="648">
        <v>940</v>
      </c>
      <c r="E16" s="649">
        <f t="shared" si="7"/>
        <v>59.606848446417246</v>
      </c>
      <c r="F16" s="68">
        <v>448</v>
      </c>
      <c r="G16" s="9">
        <v>233</v>
      </c>
      <c r="H16" s="122">
        <f t="shared" si="9"/>
        <v>52.008928571428569</v>
      </c>
      <c r="I16" s="436">
        <f t="shared" si="4"/>
        <v>28.408370323398856</v>
      </c>
      <c r="J16" s="68">
        <f t="shared" si="5"/>
        <v>697</v>
      </c>
      <c r="K16" s="9">
        <f t="shared" si="2"/>
        <v>562</v>
      </c>
      <c r="L16" s="7">
        <f>K16/J16*100</f>
        <v>80.631276901004298</v>
      </c>
      <c r="M16" s="436">
        <f t="shared" si="8"/>
        <v>44.197844007609383</v>
      </c>
      <c r="N16" s="68">
        <v>432</v>
      </c>
      <c r="O16" s="9">
        <v>145</v>
      </c>
      <c r="P16" s="122">
        <f t="shared" si="3"/>
        <v>33.564814814814817</v>
      </c>
      <c r="Q16" s="436">
        <f t="shared" si="1"/>
        <v>27.393785668991754</v>
      </c>
    </row>
    <row r="17" spans="2:17" x14ac:dyDescent="0.25">
      <c r="B17" s="199" t="s">
        <v>21</v>
      </c>
      <c r="C17" s="647">
        <f>SUM(T.II!D14)</f>
        <v>2018</v>
      </c>
      <c r="D17" s="648">
        <v>1144</v>
      </c>
      <c r="E17" s="649">
        <f>D17/C17*100</f>
        <v>56.689791873141729</v>
      </c>
      <c r="F17" s="68">
        <v>503</v>
      </c>
      <c r="G17" s="9">
        <v>303</v>
      </c>
      <c r="H17" s="122">
        <f t="shared" si="9"/>
        <v>60.238568588469185</v>
      </c>
      <c r="I17" s="436">
        <f t="shared" si="4"/>
        <v>24.925668979187314</v>
      </c>
      <c r="J17" s="68">
        <f t="shared" si="5"/>
        <v>969</v>
      </c>
      <c r="K17" s="9">
        <f t="shared" si="2"/>
        <v>628</v>
      </c>
      <c r="L17" s="7">
        <f t="shared" si="6"/>
        <v>64.809081527347772</v>
      </c>
      <c r="M17" s="436">
        <f t="shared" si="8"/>
        <v>48.01783944499504</v>
      </c>
      <c r="N17" s="68">
        <v>546</v>
      </c>
      <c r="O17" s="9">
        <v>213</v>
      </c>
      <c r="P17" s="122">
        <f>O17/N17*100</f>
        <v>39.010989010989015</v>
      </c>
      <c r="Q17" s="436">
        <f t="shared" si="1"/>
        <v>27.056491575817642</v>
      </c>
    </row>
    <row r="18" spans="2:17" x14ac:dyDescent="0.25">
      <c r="B18" s="199" t="s">
        <v>22</v>
      </c>
      <c r="C18" s="647">
        <f>SUM(T.II!D15)</f>
        <v>1747</v>
      </c>
      <c r="D18" s="648">
        <v>812</v>
      </c>
      <c r="E18" s="649">
        <f t="shared" si="7"/>
        <v>46.47967945048655</v>
      </c>
      <c r="F18" s="68">
        <v>462</v>
      </c>
      <c r="G18" s="9">
        <v>242</v>
      </c>
      <c r="H18" s="122">
        <f>G18/F18*100</f>
        <v>52.380952380952387</v>
      </c>
      <c r="I18" s="436">
        <f t="shared" si="4"/>
        <v>26.445334859759591</v>
      </c>
      <c r="J18" s="68">
        <f t="shared" si="5"/>
        <v>849</v>
      </c>
      <c r="K18" s="9">
        <f t="shared" si="2"/>
        <v>409</v>
      </c>
      <c r="L18" s="7">
        <f t="shared" si="6"/>
        <v>48.174322732626621</v>
      </c>
      <c r="M18" s="436">
        <f t="shared" si="8"/>
        <v>48.597595878649116</v>
      </c>
      <c r="N18" s="68">
        <v>436</v>
      </c>
      <c r="O18" s="9">
        <v>161</v>
      </c>
      <c r="P18" s="122">
        <f>O18/N18*100</f>
        <v>36.926605504587158</v>
      </c>
      <c r="Q18" s="436">
        <f t="shared" si="1"/>
        <v>24.9570692615913</v>
      </c>
    </row>
    <row r="19" spans="2:17" x14ac:dyDescent="0.25">
      <c r="B19" s="199" t="s">
        <v>23</v>
      </c>
      <c r="C19" s="647">
        <f>SUM(T.II!D16)</f>
        <v>3198</v>
      </c>
      <c r="D19" s="648">
        <v>1901</v>
      </c>
      <c r="E19" s="649">
        <f t="shared" si="7"/>
        <v>59.443402126328962</v>
      </c>
      <c r="F19" s="68">
        <v>946</v>
      </c>
      <c r="G19" s="9">
        <v>496</v>
      </c>
      <c r="H19" s="122">
        <f t="shared" si="9"/>
        <v>52.43128964059197</v>
      </c>
      <c r="I19" s="436">
        <f t="shared" si="4"/>
        <v>29.580988117573483</v>
      </c>
      <c r="J19" s="68">
        <f t="shared" si="5"/>
        <v>1523</v>
      </c>
      <c r="K19" s="9">
        <f t="shared" si="2"/>
        <v>1124</v>
      </c>
      <c r="L19" s="7">
        <f>K19/J19*100</f>
        <v>73.801707156927122</v>
      </c>
      <c r="M19" s="436">
        <f t="shared" si="8"/>
        <v>47.623514696685426</v>
      </c>
      <c r="N19" s="68">
        <v>729</v>
      </c>
      <c r="O19" s="9">
        <v>281</v>
      </c>
      <c r="P19" s="122">
        <f>O19/N19*100</f>
        <v>38.545953360768173</v>
      </c>
      <c r="Q19" s="436">
        <f t="shared" si="1"/>
        <v>22.795497185741088</v>
      </c>
    </row>
    <row r="20" spans="2:17" x14ac:dyDescent="0.25">
      <c r="B20" s="199" t="s">
        <v>24</v>
      </c>
      <c r="C20" s="647">
        <f>SUM(T.II!D17)</f>
        <v>1831</v>
      </c>
      <c r="D20" s="648">
        <v>968</v>
      </c>
      <c r="E20" s="649">
        <f t="shared" si="7"/>
        <v>52.867285636264342</v>
      </c>
      <c r="F20" s="68">
        <v>533</v>
      </c>
      <c r="G20" s="9">
        <v>285</v>
      </c>
      <c r="H20" s="122">
        <f t="shared" si="9"/>
        <v>53.470919324577856</v>
      </c>
      <c r="I20" s="436">
        <f t="shared" si="4"/>
        <v>29.109776078645549</v>
      </c>
      <c r="J20" s="68">
        <f t="shared" si="5"/>
        <v>798</v>
      </c>
      <c r="K20" s="9">
        <f t="shared" si="2"/>
        <v>527</v>
      </c>
      <c r="L20" s="7">
        <f t="shared" si="6"/>
        <v>66.040100250626566</v>
      </c>
      <c r="M20" s="436">
        <f t="shared" si="8"/>
        <v>43.58274167121791</v>
      </c>
      <c r="N20" s="68">
        <v>500</v>
      </c>
      <c r="O20" s="9">
        <v>156</v>
      </c>
      <c r="P20" s="122">
        <f>O20/N20*100</f>
        <v>31.2</v>
      </c>
      <c r="Q20" s="436">
        <f t="shared" si="1"/>
        <v>27.307482250136538</v>
      </c>
    </row>
    <row r="21" spans="2:17" x14ac:dyDescent="0.25">
      <c r="B21" s="199" t="s">
        <v>25</v>
      </c>
      <c r="C21" s="647">
        <f>SUM(T.II!D18)</f>
        <v>2629</v>
      </c>
      <c r="D21" s="648">
        <v>1635</v>
      </c>
      <c r="E21" s="649">
        <f t="shared" si="7"/>
        <v>62.190947128185627</v>
      </c>
      <c r="F21" s="68">
        <v>750</v>
      </c>
      <c r="G21" s="9">
        <v>375</v>
      </c>
      <c r="H21" s="122">
        <f>G21/F21*100</f>
        <v>50</v>
      </c>
      <c r="I21" s="436">
        <f t="shared" si="4"/>
        <v>28.527957398250287</v>
      </c>
      <c r="J21" s="68">
        <f t="shared" si="5"/>
        <v>1232</v>
      </c>
      <c r="K21" s="9">
        <f t="shared" si="2"/>
        <v>1050</v>
      </c>
      <c r="L21" s="7">
        <f t="shared" si="6"/>
        <v>85.227272727272734</v>
      </c>
      <c r="M21" s="436">
        <f t="shared" si="8"/>
        <v>46.861924686192467</v>
      </c>
      <c r="N21" s="68">
        <v>647</v>
      </c>
      <c r="O21" s="9">
        <v>210</v>
      </c>
      <c r="P21" s="122">
        <f t="shared" si="3"/>
        <v>32.457496136012367</v>
      </c>
      <c r="Q21" s="436">
        <f t="shared" si="1"/>
        <v>24.610117915557247</v>
      </c>
    </row>
    <row r="22" spans="2:17" x14ac:dyDescent="0.25">
      <c r="B22" s="199" t="s">
        <v>26</v>
      </c>
      <c r="C22" s="647">
        <f>SUM(T.II!D19)</f>
        <v>2517</v>
      </c>
      <c r="D22" s="648">
        <v>1545</v>
      </c>
      <c r="E22" s="649">
        <f t="shared" si="7"/>
        <v>61.382598331346841</v>
      </c>
      <c r="F22" s="68">
        <v>636</v>
      </c>
      <c r="G22" s="9">
        <v>355</v>
      </c>
      <c r="H22" s="122">
        <f t="shared" si="9"/>
        <v>55.817610062893088</v>
      </c>
      <c r="I22" s="436">
        <f t="shared" si="4"/>
        <v>25.268176400476762</v>
      </c>
      <c r="J22" s="68">
        <f t="shared" si="5"/>
        <v>1203</v>
      </c>
      <c r="K22" s="9">
        <f t="shared" si="2"/>
        <v>951</v>
      </c>
      <c r="L22" s="7">
        <f t="shared" si="6"/>
        <v>79.052369077306722</v>
      </c>
      <c r="M22" s="436">
        <f t="shared" si="8"/>
        <v>47.794994040524436</v>
      </c>
      <c r="N22" s="68">
        <v>678</v>
      </c>
      <c r="O22" s="9">
        <v>239</v>
      </c>
      <c r="P22" s="122">
        <f t="shared" si="3"/>
        <v>35.250737463126839</v>
      </c>
      <c r="Q22" s="436">
        <f t="shared" si="1"/>
        <v>26.936829558998809</v>
      </c>
    </row>
    <row r="23" spans="2:17" x14ac:dyDescent="0.25">
      <c r="B23" s="199" t="s">
        <v>27</v>
      </c>
      <c r="C23" s="647">
        <f>SUM(T.II!D20)</f>
        <v>3116</v>
      </c>
      <c r="D23" s="648">
        <v>1726</v>
      </c>
      <c r="E23" s="649">
        <f t="shared" si="7"/>
        <v>55.391527599486523</v>
      </c>
      <c r="F23" s="68">
        <v>884</v>
      </c>
      <c r="G23" s="9">
        <v>481</v>
      </c>
      <c r="H23" s="122">
        <f t="shared" si="9"/>
        <v>54.411764705882348</v>
      </c>
      <c r="I23" s="436">
        <f t="shared" si="4"/>
        <v>28.369704749679077</v>
      </c>
      <c r="J23" s="68">
        <f t="shared" si="5"/>
        <v>1470</v>
      </c>
      <c r="K23" s="9">
        <f t="shared" si="2"/>
        <v>952</v>
      </c>
      <c r="L23" s="7">
        <f t="shared" si="6"/>
        <v>64.761904761904759</v>
      </c>
      <c r="M23" s="436">
        <f t="shared" si="8"/>
        <v>47.175866495507066</v>
      </c>
      <c r="N23" s="68">
        <v>762</v>
      </c>
      <c r="O23" s="9">
        <v>293</v>
      </c>
      <c r="P23" s="122">
        <f t="shared" si="3"/>
        <v>38.451443569553803</v>
      </c>
      <c r="Q23" s="436">
        <f t="shared" si="1"/>
        <v>24.454428754813865</v>
      </c>
    </row>
    <row r="24" spans="2:17" x14ac:dyDescent="0.25">
      <c r="B24" s="200" t="s">
        <v>28</v>
      </c>
      <c r="C24" s="650">
        <f>SUM(T.II!D21)</f>
        <v>3084</v>
      </c>
      <c r="D24" s="388">
        <v>1924</v>
      </c>
      <c r="E24" s="649">
        <f t="shared" si="7"/>
        <v>62.386511024643319</v>
      </c>
      <c r="F24" s="127">
        <v>841</v>
      </c>
      <c r="G24" s="129">
        <v>465</v>
      </c>
      <c r="H24" s="122">
        <f t="shared" si="9"/>
        <v>55.291319857312729</v>
      </c>
      <c r="I24" s="436">
        <f t="shared" si="4"/>
        <v>27.269779507133592</v>
      </c>
      <c r="J24" s="127">
        <f t="shared" si="5"/>
        <v>1466</v>
      </c>
      <c r="K24" s="129">
        <f t="shared" si="2"/>
        <v>1173</v>
      </c>
      <c r="L24" s="7">
        <f t="shared" si="6"/>
        <v>80.013642564802183</v>
      </c>
      <c r="M24" s="436">
        <f>SUM(J24/C24)*100</f>
        <v>47.535667963683522</v>
      </c>
      <c r="N24" s="127">
        <v>777</v>
      </c>
      <c r="O24" s="129">
        <v>286</v>
      </c>
      <c r="P24" s="122">
        <f t="shared" si="3"/>
        <v>36.808236808236813</v>
      </c>
      <c r="Q24" s="436">
        <f t="shared" si="1"/>
        <v>25.194552529182879</v>
      </c>
    </row>
    <row r="25" spans="2:17" x14ac:dyDescent="0.25">
      <c r="B25" s="200" t="s">
        <v>29</v>
      </c>
      <c r="C25" s="650">
        <f>SUM(T.II!D22)</f>
        <v>3654</v>
      </c>
      <c r="D25" s="388">
        <v>2200</v>
      </c>
      <c r="E25" s="649">
        <f t="shared" si="7"/>
        <v>60.207991242474002</v>
      </c>
      <c r="F25" s="127">
        <v>1059</v>
      </c>
      <c r="G25" s="129">
        <v>604</v>
      </c>
      <c r="H25" s="122">
        <f>G25/F25*100</f>
        <v>57.034938621340892</v>
      </c>
      <c r="I25" s="436">
        <f t="shared" si="4"/>
        <v>28.981937602627255</v>
      </c>
      <c r="J25" s="127">
        <f t="shared" si="5"/>
        <v>1858</v>
      </c>
      <c r="K25" s="129">
        <f t="shared" si="2"/>
        <v>1322</v>
      </c>
      <c r="L25" s="7">
        <f t="shared" si="6"/>
        <v>71.151776103336914</v>
      </c>
      <c r="M25" s="436">
        <f>SUM(J25/C25)*100</f>
        <v>50.848385331143952</v>
      </c>
      <c r="N25" s="127">
        <v>737</v>
      </c>
      <c r="O25" s="129">
        <v>274</v>
      </c>
      <c r="P25" s="122">
        <f t="shared" si="3"/>
        <v>37.177747625508815</v>
      </c>
      <c r="Q25" s="436">
        <f t="shared" si="1"/>
        <v>20.169677066228793</v>
      </c>
    </row>
    <row r="26" spans="2:17" x14ac:dyDescent="0.25">
      <c r="B26" s="200" t="s">
        <v>30</v>
      </c>
      <c r="C26" s="650">
        <f>SUM(T.II!D23)</f>
        <v>2769</v>
      </c>
      <c r="D26" s="388">
        <v>1758</v>
      </c>
      <c r="E26" s="649">
        <f t="shared" si="7"/>
        <v>63.48862405200434</v>
      </c>
      <c r="F26" s="127">
        <v>774</v>
      </c>
      <c r="G26" s="129">
        <v>431</v>
      </c>
      <c r="H26" s="122">
        <f t="shared" si="9"/>
        <v>55.684754521963818</v>
      </c>
      <c r="I26" s="436">
        <f t="shared" si="4"/>
        <v>27.952329360780066</v>
      </c>
      <c r="J26" s="127">
        <f t="shared" si="5"/>
        <v>1367</v>
      </c>
      <c r="K26" s="129">
        <f t="shared" si="2"/>
        <v>1105</v>
      </c>
      <c r="L26" s="7">
        <f t="shared" si="6"/>
        <v>80.833942940746155</v>
      </c>
      <c r="M26" s="436">
        <f t="shared" si="8"/>
        <v>49.368002889129649</v>
      </c>
      <c r="N26" s="127">
        <v>628</v>
      </c>
      <c r="O26" s="129">
        <v>222</v>
      </c>
      <c r="P26" s="122">
        <f t="shared" si="3"/>
        <v>35.35031847133758</v>
      </c>
      <c r="Q26" s="436">
        <f t="shared" si="1"/>
        <v>22.679667750090285</v>
      </c>
    </row>
    <row r="27" spans="2:17" x14ac:dyDescent="0.25">
      <c r="B27" s="200" t="s">
        <v>31</v>
      </c>
      <c r="C27" s="650">
        <f>SUM(T.II!D24)</f>
        <v>4962</v>
      </c>
      <c r="D27" s="388">
        <v>2940</v>
      </c>
      <c r="E27" s="649">
        <f t="shared" si="7"/>
        <v>59.250302297460699</v>
      </c>
      <c r="F27" s="127">
        <v>1336</v>
      </c>
      <c r="G27" s="129">
        <v>701</v>
      </c>
      <c r="H27" s="122">
        <f t="shared" si="9"/>
        <v>52.470059880239518</v>
      </c>
      <c r="I27" s="436">
        <f t="shared" si="4"/>
        <v>26.924627166465136</v>
      </c>
      <c r="J27" s="127">
        <f t="shared" si="5"/>
        <v>2368</v>
      </c>
      <c r="K27" s="129">
        <f t="shared" si="2"/>
        <v>1823</v>
      </c>
      <c r="L27" s="7">
        <f t="shared" si="6"/>
        <v>76.984797297297305</v>
      </c>
      <c r="M27" s="436">
        <f t="shared" si="8"/>
        <v>47.722692462716651</v>
      </c>
      <c r="N27" s="127">
        <v>1258</v>
      </c>
      <c r="O27" s="129">
        <v>416</v>
      </c>
      <c r="P27" s="122">
        <f t="shared" si="3"/>
        <v>33.068362480127185</v>
      </c>
      <c r="Q27" s="436">
        <f t="shared" si="1"/>
        <v>25.35268037081822</v>
      </c>
    </row>
    <row r="28" spans="2:17" x14ac:dyDescent="0.25">
      <c r="B28" s="200" t="s">
        <v>32</v>
      </c>
      <c r="C28" s="650">
        <f>SUM(T.II!D25)</f>
        <v>2644</v>
      </c>
      <c r="D28" s="388">
        <v>1258</v>
      </c>
      <c r="E28" s="649">
        <f t="shared" si="7"/>
        <v>47.579425113464445</v>
      </c>
      <c r="F28" s="127">
        <v>737</v>
      </c>
      <c r="G28" s="129">
        <v>406</v>
      </c>
      <c r="H28" s="122">
        <f>G28/F28*100</f>
        <v>55.088195386702857</v>
      </c>
      <c r="I28" s="436">
        <f t="shared" si="4"/>
        <v>27.874432677760968</v>
      </c>
      <c r="J28" s="127">
        <f t="shared" si="5"/>
        <v>1297</v>
      </c>
      <c r="K28" s="129">
        <f t="shared" si="2"/>
        <v>649</v>
      </c>
      <c r="L28" s="7">
        <f t="shared" si="6"/>
        <v>50.038550501156521</v>
      </c>
      <c r="M28" s="436">
        <f t="shared" si="8"/>
        <v>49.054462934947054</v>
      </c>
      <c r="N28" s="127">
        <v>610</v>
      </c>
      <c r="O28" s="129">
        <v>203</v>
      </c>
      <c r="P28" s="122">
        <f t="shared" si="3"/>
        <v>33.278688524590166</v>
      </c>
      <c r="Q28" s="436">
        <f t="shared" si="1"/>
        <v>23.071104387291982</v>
      </c>
    </row>
    <row r="29" spans="2:17" x14ac:dyDescent="0.25">
      <c r="B29" s="200" t="s">
        <v>33</v>
      </c>
      <c r="C29" s="650">
        <f>SUM(T.II!D26)</f>
        <v>1841</v>
      </c>
      <c r="D29" s="388">
        <v>1188</v>
      </c>
      <c r="E29" s="649">
        <f t="shared" si="7"/>
        <v>64.530146659424219</v>
      </c>
      <c r="F29" s="127">
        <v>474</v>
      </c>
      <c r="G29" s="129">
        <v>297</v>
      </c>
      <c r="H29" s="122">
        <f t="shared" si="9"/>
        <v>62.658227848101269</v>
      </c>
      <c r="I29" s="436">
        <f t="shared" si="4"/>
        <v>25.746876697447043</v>
      </c>
      <c r="J29" s="127">
        <f t="shared" si="5"/>
        <v>845</v>
      </c>
      <c r="K29" s="129">
        <f t="shared" si="2"/>
        <v>686</v>
      </c>
      <c r="L29" s="7">
        <f t="shared" si="6"/>
        <v>81.183431952662716</v>
      </c>
      <c r="M29" s="436">
        <f t="shared" si="8"/>
        <v>45.898967952199889</v>
      </c>
      <c r="N29" s="127">
        <v>522</v>
      </c>
      <c r="O29" s="129">
        <v>205</v>
      </c>
      <c r="P29" s="122">
        <f t="shared" si="3"/>
        <v>39.272030651340998</v>
      </c>
      <c r="Q29" s="436">
        <f t="shared" si="1"/>
        <v>28.354155350353068</v>
      </c>
    </row>
    <row r="30" spans="2:17" x14ac:dyDescent="0.25">
      <c r="B30" s="200" t="s">
        <v>34</v>
      </c>
      <c r="C30" s="650">
        <f>SUM(T.II!D27)</f>
        <v>3266</v>
      </c>
      <c r="D30" s="388">
        <v>1872</v>
      </c>
      <c r="E30" s="649">
        <f t="shared" si="7"/>
        <v>57.317819963257811</v>
      </c>
      <c r="F30" s="127">
        <v>935</v>
      </c>
      <c r="G30" s="129">
        <v>475</v>
      </c>
      <c r="H30" s="122">
        <f t="shared" si="9"/>
        <v>50.802139037433157</v>
      </c>
      <c r="I30" s="436">
        <f t="shared" si="4"/>
        <v>28.628291488058789</v>
      </c>
      <c r="J30" s="127">
        <f t="shared" si="5"/>
        <v>1551</v>
      </c>
      <c r="K30" s="129">
        <f t="shared" si="2"/>
        <v>1098</v>
      </c>
      <c r="L30" s="7">
        <f t="shared" si="6"/>
        <v>70.793036750483566</v>
      </c>
      <c r="M30" s="436">
        <f t="shared" si="8"/>
        <v>47.489283527250457</v>
      </c>
      <c r="N30" s="127">
        <v>780</v>
      </c>
      <c r="O30" s="129">
        <v>299</v>
      </c>
      <c r="P30" s="122">
        <f t="shared" si="3"/>
        <v>38.333333333333336</v>
      </c>
      <c r="Q30" s="436">
        <f t="shared" si="1"/>
        <v>23.882424984690754</v>
      </c>
    </row>
    <row r="31" spans="2:17" x14ac:dyDescent="0.25">
      <c r="B31" s="200" t="s">
        <v>35</v>
      </c>
      <c r="C31" s="650">
        <f>SUM(T.II!D28)</f>
        <v>1284</v>
      </c>
      <c r="D31" s="388">
        <v>826</v>
      </c>
      <c r="E31" s="649">
        <f t="shared" si="7"/>
        <v>64.330218068535828</v>
      </c>
      <c r="F31" s="127">
        <v>324</v>
      </c>
      <c r="G31" s="129">
        <v>183</v>
      </c>
      <c r="H31" s="122">
        <f t="shared" si="9"/>
        <v>56.481481481481474</v>
      </c>
      <c r="I31" s="436">
        <f t="shared" si="4"/>
        <v>25.233644859813083</v>
      </c>
      <c r="J31" s="127">
        <f t="shared" si="5"/>
        <v>594</v>
      </c>
      <c r="K31" s="129">
        <f t="shared" si="2"/>
        <v>521</v>
      </c>
      <c r="L31" s="7">
        <f t="shared" si="6"/>
        <v>87.710437710437702</v>
      </c>
      <c r="M31" s="436">
        <f t="shared" si="8"/>
        <v>46.261682242990652</v>
      </c>
      <c r="N31" s="127">
        <v>366</v>
      </c>
      <c r="O31" s="129">
        <v>122</v>
      </c>
      <c r="P31" s="122">
        <f t="shared" si="3"/>
        <v>33.333333333333329</v>
      </c>
      <c r="Q31" s="436">
        <f t="shared" si="1"/>
        <v>28.504672897196258</v>
      </c>
    </row>
    <row r="32" spans="2:17" x14ac:dyDescent="0.25">
      <c r="B32" s="200" t="s">
        <v>36</v>
      </c>
      <c r="C32" s="650">
        <f>SUM(T.II!D29)</f>
        <v>720</v>
      </c>
      <c r="D32" s="388">
        <v>373</v>
      </c>
      <c r="E32" s="649">
        <f t="shared" si="7"/>
        <v>51.805555555555557</v>
      </c>
      <c r="F32" s="127">
        <v>124</v>
      </c>
      <c r="G32" s="129">
        <v>68</v>
      </c>
      <c r="H32" s="122">
        <f>G32/F32*100</f>
        <v>54.838709677419352</v>
      </c>
      <c r="I32" s="436">
        <f t="shared" si="4"/>
        <v>17.222222222222221</v>
      </c>
      <c r="J32" s="127">
        <f t="shared" si="5"/>
        <v>427</v>
      </c>
      <c r="K32" s="129">
        <f t="shared" si="2"/>
        <v>243</v>
      </c>
      <c r="L32" s="7">
        <f t="shared" si="6"/>
        <v>56.908665105386412</v>
      </c>
      <c r="M32" s="436">
        <f t="shared" si="8"/>
        <v>59.305555555555557</v>
      </c>
      <c r="N32" s="127">
        <v>169</v>
      </c>
      <c r="O32" s="129">
        <v>62</v>
      </c>
      <c r="P32" s="122">
        <f t="shared" si="3"/>
        <v>36.68639053254438</v>
      </c>
      <c r="Q32" s="436">
        <f t="shared" si="1"/>
        <v>23.472222222222221</v>
      </c>
    </row>
    <row r="33" spans="2:17" x14ac:dyDescent="0.25">
      <c r="B33" s="200" t="s">
        <v>37</v>
      </c>
      <c r="C33" s="650">
        <f>SUM(T.II!D30)</f>
        <v>2487</v>
      </c>
      <c r="D33" s="388">
        <v>1490</v>
      </c>
      <c r="E33" s="649">
        <f t="shared" si="7"/>
        <v>59.911540008041818</v>
      </c>
      <c r="F33" s="127">
        <v>433</v>
      </c>
      <c r="G33" s="129">
        <v>223</v>
      </c>
      <c r="H33" s="122">
        <f t="shared" si="9"/>
        <v>51.501154734411081</v>
      </c>
      <c r="I33" s="436">
        <f t="shared" si="4"/>
        <v>17.410534780860473</v>
      </c>
      <c r="J33" s="127">
        <f t="shared" si="5"/>
        <v>1311</v>
      </c>
      <c r="K33" s="129">
        <f t="shared" si="2"/>
        <v>982</v>
      </c>
      <c r="L33" s="7">
        <f t="shared" si="6"/>
        <v>74.904652936689558</v>
      </c>
      <c r="M33" s="436">
        <f t="shared" si="8"/>
        <v>52.714113389626064</v>
      </c>
      <c r="N33" s="127">
        <v>743</v>
      </c>
      <c r="O33" s="129">
        <v>285</v>
      </c>
      <c r="P33" s="122">
        <f t="shared" si="3"/>
        <v>38.358008075370122</v>
      </c>
      <c r="Q33" s="436">
        <f t="shared" si="1"/>
        <v>29.87535182951347</v>
      </c>
    </row>
    <row r="34" spans="2:17" x14ac:dyDescent="0.25">
      <c r="B34" s="200" t="s">
        <v>38</v>
      </c>
      <c r="C34" s="650">
        <f>SUM(T.II!D31)</f>
        <v>5452</v>
      </c>
      <c r="D34" s="388">
        <v>3239</v>
      </c>
      <c r="E34" s="649">
        <f t="shared" si="7"/>
        <v>59.40939104915627</v>
      </c>
      <c r="F34" s="127">
        <v>1004</v>
      </c>
      <c r="G34" s="129">
        <v>555</v>
      </c>
      <c r="H34" s="122">
        <f>G34/F34*100</f>
        <v>55.278884462151389</v>
      </c>
      <c r="I34" s="436">
        <f t="shared" si="4"/>
        <v>18.415260454878943</v>
      </c>
      <c r="J34" s="127">
        <f t="shared" si="5"/>
        <v>2971</v>
      </c>
      <c r="K34" s="129">
        <f t="shared" si="2"/>
        <v>2133</v>
      </c>
      <c r="L34" s="7">
        <f t="shared" si="6"/>
        <v>71.794008751262211</v>
      </c>
      <c r="M34" s="436">
        <f t="shared" si="8"/>
        <v>54.493763756419668</v>
      </c>
      <c r="N34" s="127">
        <v>1477</v>
      </c>
      <c r="O34" s="129">
        <v>551</v>
      </c>
      <c r="P34" s="122">
        <f t="shared" si="3"/>
        <v>37.305348679756264</v>
      </c>
      <c r="Q34" s="436">
        <f t="shared" si="1"/>
        <v>27.090975788701392</v>
      </c>
    </row>
    <row r="35" spans="2:17" ht="15.75" thickBot="1" x14ac:dyDescent="0.3">
      <c r="B35" s="201" t="s">
        <v>39</v>
      </c>
      <c r="C35" s="651">
        <f>SUM(T.II!D32)</f>
        <v>1065</v>
      </c>
      <c r="D35" s="652">
        <v>733</v>
      </c>
      <c r="E35" s="653">
        <f t="shared" si="7"/>
        <v>68.826291079812208</v>
      </c>
      <c r="F35" s="130">
        <v>199</v>
      </c>
      <c r="G35" s="132">
        <v>126</v>
      </c>
      <c r="H35" s="435">
        <f>G35/F35*100</f>
        <v>63.316582914572862</v>
      </c>
      <c r="I35" s="437">
        <f t="shared" si="4"/>
        <v>18.685446009389672</v>
      </c>
      <c r="J35" s="130">
        <f t="shared" si="5"/>
        <v>549</v>
      </c>
      <c r="K35" s="132">
        <f t="shared" si="2"/>
        <v>484</v>
      </c>
      <c r="L35" s="8">
        <f t="shared" si="6"/>
        <v>88.160291438979968</v>
      </c>
      <c r="M35" s="437">
        <f t="shared" si="8"/>
        <v>51.549295774647888</v>
      </c>
      <c r="N35" s="130">
        <v>317</v>
      </c>
      <c r="O35" s="132">
        <v>123</v>
      </c>
      <c r="P35" s="435">
        <f t="shared" si="3"/>
        <v>38.801261829652994</v>
      </c>
      <c r="Q35" s="437">
        <f t="shared" si="1"/>
        <v>29.765258215962444</v>
      </c>
    </row>
    <row r="36" spans="2:17" ht="13.5" customHeight="1" x14ac:dyDescent="0.25">
      <c r="B36" s="895" t="s">
        <v>154</v>
      </c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</row>
    <row r="37" spans="2:17" ht="14.25" customHeight="1" x14ac:dyDescent="0.25">
      <c r="B37" s="892" t="s">
        <v>155</v>
      </c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</row>
    <row r="38" spans="2:17" x14ac:dyDescent="0.25">
      <c r="B38" s="11" t="s">
        <v>399</v>
      </c>
    </row>
  </sheetData>
  <mergeCells count="16">
    <mergeCell ref="C8:C9"/>
    <mergeCell ref="D8:E8"/>
    <mergeCell ref="F8:F9"/>
    <mergeCell ref="B37:P37"/>
    <mergeCell ref="G8:H8"/>
    <mergeCell ref="J8:J9"/>
    <mergeCell ref="K8:L8"/>
    <mergeCell ref="N8:N9"/>
    <mergeCell ref="O8:P8"/>
    <mergeCell ref="B36:P36"/>
    <mergeCell ref="B5:B9"/>
    <mergeCell ref="C6:E7"/>
    <mergeCell ref="F6:P6"/>
    <mergeCell ref="F7:H7"/>
    <mergeCell ref="J7:L7"/>
    <mergeCell ref="N7:P7"/>
  </mergeCells>
  <pageMargins left="0.6692913385826772" right="0.31496062992125984" top="1.0236220472440944" bottom="0.31496062992125984" header="0.31496062992125984" footer="0.31496062992125984"/>
  <pageSetup paperSize="9" scale="85" fitToWidth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-0.249977111117893"/>
  </sheetPr>
  <dimension ref="B2:P37"/>
  <sheetViews>
    <sheetView topLeftCell="A7" zoomScale="90" zoomScaleNormal="90" workbookViewId="0">
      <selection activeCell="J38" sqref="C38:J38"/>
    </sheetView>
  </sheetViews>
  <sheetFormatPr defaultRowHeight="15" x14ac:dyDescent="0.25"/>
  <cols>
    <col min="1" max="1" width="2.140625" style="93" customWidth="1"/>
    <col min="2" max="2" width="23.7109375" style="93" customWidth="1"/>
    <col min="3" max="3" width="11.42578125" style="93" customWidth="1"/>
    <col min="4" max="4" width="10.28515625" style="93" customWidth="1"/>
    <col min="5" max="5" width="9.85546875" style="93" customWidth="1"/>
    <col min="6" max="7" width="8.28515625" style="93" customWidth="1"/>
    <col min="8" max="8" width="2.28515625" style="705" customWidth="1"/>
    <col min="9" max="9" width="10.42578125" style="93" customWidth="1"/>
    <col min="10" max="11" width="9.28515625" style="93" bestFit="1" customWidth="1"/>
    <col min="12" max="12" width="9.140625" style="93" customWidth="1"/>
    <col min="13" max="13" width="8.7109375" style="93" customWidth="1"/>
    <col min="14" max="14" width="2.5703125" style="705" customWidth="1"/>
    <col min="15" max="16" width="13.28515625" style="93" customWidth="1"/>
    <col min="17" max="17" width="3.28515625" style="93" customWidth="1"/>
    <col min="18" max="16384" width="9.140625" style="93"/>
  </cols>
  <sheetData>
    <row r="2" spans="2:16" x14ac:dyDescent="0.25">
      <c r="B2" s="11" t="s">
        <v>380</v>
      </c>
      <c r="C2" s="11"/>
      <c r="D2" s="11"/>
      <c r="E2" s="11"/>
      <c r="F2" s="11"/>
      <c r="G2" s="11"/>
      <c r="H2" s="343"/>
      <c r="I2" s="11"/>
      <c r="J2" s="11"/>
      <c r="K2" s="11"/>
      <c r="L2" s="11"/>
      <c r="M2" s="11"/>
      <c r="N2" s="343"/>
      <c r="O2" s="11"/>
      <c r="P2" s="11"/>
    </row>
    <row r="3" spans="2:16" x14ac:dyDescent="0.25">
      <c r="B3" s="11" t="s">
        <v>236</v>
      </c>
      <c r="C3" s="11"/>
      <c r="D3" s="11"/>
      <c r="E3" s="11"/>
      <c r="F3" s="11"/>
      <c r="G3" s="11"/>
      <c r="H3" s="343"/>
      <c r="I3" s="11"/>
      <c r="J3" s="11"/>
      <c r="K3" s="11"/>
      <c r="L3" s="11"/>
      <c r="M3" s="11"/>
      <c r="N3" s="343"/>
      <c r="O3" s="11"/>
      <c r="P3" s="11"/>
    </row>
    <row r="4" spans="2:16" ht="13.5" customHeight="1" thickBot="1" x14ac:dyDescent="0.3">
      <c r="B4" s="11"/>
      <c r="C4" s="11"/>
      <c r="D4" s="11"/>
      <c r="E4" s="11"/>
      <c r="F4" s="11"/>
      <c r="G4" s="11"/>
      <c r="H4" s="343"/>
      <c r="I4" s="11"/>
      <c r="J4" s="11"/>
      <c r="K4" s="11"/>
      <c r="L4" s="11"/>
      <c r="M4" s="11"/>
      <c r="N4" s="343"/>
      <c r="O4" s="11"/>
      <c r="P4" s="11"/>
    </row>
    <row r="5" spans="2:16" ht="15.75" customHeight="1" thickBot="1" x14ac:dyDescent="0.3">
      <c r="B5" s="849" t="s">
        <v>106</v>
      </c>
      <c r="C5" s="688"/>
      <c r="D5" s="906" t="s">
        <v>360</v>
      </c>
      <c r="E5" s="906"/>
      <c r="F5" s="906"/>
      <c r="G5" s="434"/>
      <c r="H5" s="706"/>
      <c r="I5" s="687"/>
      <c r="J5" s="906" t="s">
        <v>448</v>
      </c>
      <c r="K5" s="906"/>
      <c r="L5" s="906"/>
      <c r="M5" s="434"/>
      <c r="N5" s="706"/>
      <c r="O5" s="840" t="s">
        <v>151</v>
      </c>
      <c r="P5" s="814"/>
    </row>
    <row r="6" spans="2:16" ht="19.5" customHeight="1" thickBot="1" x14ac:dyDescent="0.3">
      <c r="B6" s="910"/>
      <c r="C6" s="689" t="s">
        <v>256</v>
      </c>
      <c r="D6" s="899" t="s">
        <v>151</v>
      </c>
      <c r="E6" s="900"/>
      <c r="F6" s="901"/>
      <c r="G6" s="683" t="s">
        <v>296</v>
      </c>
      <c r="H6" s="706"/>
      <c r="I6" s="689" t="s">
        <v>256</v>
      </c>
      <c r="J6" s="899" t="s">
        <v>151</v>
      </c>
      <c r="K6" s="900"/>
      <c r="L6" s="911"/>
      <c r="M6" s="683" t="s">
        <v>296</v>
      </c>
      <c r="N6" s="706"/>
      <c r="O6" s="909"/>
      <c r="P6" s="816"/>
    </row>
    <row r="7" spans="2:16" ht="17.25" customHeight="1" x14ac:dyDescent="0.25">
      <c r="B7" s="910"/>
      <c r="C7" s="689" t="s">
        <v>4</v>
      </c>
      <c r="D7" s="912" t="s">
        <v>4</v>
      </c>
      <c r="E7" s="913" t="s">
        <v>97</v>
      </c>
      <c r="F7" s="915"/>
      <c r="G7" s="682" t="s">
        <v>279</v>
      </c>
      <c r="H7" s="498"/>
      <c r="I7" s="689" t="s">
        <v>4</v>
      </c>
      <c r="J7" s="912" t="s">
        <v>4</v>
      </c>
      <c r="K7" s="913" t="s">
        <v>97</v>
      </c>
      <c r="L7" s="914"/>
      <c r="M7" s="682" t="s">
        <v>279</v>
      </c>
      <c r="N7" s="498"/>
      <c r="O7" s="812" t="s">
        <v>363</v>
      </c>
      <c r="P7" s="866" t="s">
        <v>322</v>
      </c>
    </row>
    <row r="8" spans="2:16" ht="38.25" customHeight="1" thickBot="1" x14ac:dyDescent="0.3">
      <c r="B8" s="859"/>
      <c r="C8" s="684"/>
      <c r="D8" s="888"/>
      <c r="E8" s="685" t="s">
        <v>110</v>
      </c>
      <c r="F8" s="686" t="s">
        <v>361</v>
      </c>
      <c r="G8" s="681"/>
      <c r="H8" s="706"/>
      <c r="I8" s="681"/>
      <c r="J8" s="888"/>
      <c r="K8" s="685" t="s">
        <v>110</v>
      </c>
      <c r="L8" s="686" t="s">
        <v>361</v>
      </c>
      <c r="M8" s="681"/>
      <c r="N8" s="706"/>
      <c r="O8" s="813"/>
      <c r="P8" s="838"/>
    </row>
    <row r="9" spans="2:16" ht="27" customHeight="1" thickBot="1" x14ac:dyDescent="0.3">
      <c r="B9" s="297" t="s">
        <v>14</v>
      </c>
      <c r="C9" s="429">
        <f>SUM(T.II!C7)</f>
        <v>77291</v>
      </c>
      <c r="D9" s="298">
        <f>SUM(D10:D34)</f>
        <v>46764</v>
      </c>
      <c r="E9" s="299">
        <f>SUM(E10:E34)</f>
        <v>26350</v>
      </c>
      <c r="F9" s="300">
        <f>E9*100/D9</f>
        <v>56.346762466854848</v>
      </c>
      <c r="G9" s="426">
        <f>SUM(D9/C9*100)</f>
        <v>60.503810275452508</v>
      </c>
      <c r="H9" s="703"/>
      <c r="I9" s="429">
        <f>SUM(T.II!D7)</f>
        <v>69046</v>
      </c>
      <c r="J9" s="298">
        <f>SUM(J10:J34)</f>
        <v>39902</v>
      </c>
      <c r="K9" s="299">
        <f>SUM(K10:K34)</f>
        <v>22274</v>
      </c>
      <c r="L9" s="300">
        <f>K9*100/J9</f>
        <v>55.82176332013433</v>
      </c>
      <c r="M9" s="426">
        <f>SUM(J9/I9*100)</f>
        <v>57.790458534889787</v>
      </c>
      <c r="N9" s="703"/>
      <c r="O9" s="298">
        <f>J9-D9</f>
        <v>-6862</v>
      </c>
      <c r="P9" s="300">
        <f t="shared" ref="P9:P34" si="0">O9*100/D9</f>
        <v>-14.673680609015483</v>
      </c>
    </row>
    <row r="10" spans="2:16" ht="15.75" thickTop="1" x14ac:dyDescent="0.25">
      <c r="B10" s="198" t="s">
        <v>15</v>
      </c>
      <c r="C10" s="430">
        <f>SUM(T.II!C8)</f>
        <v>1184</v>
      </c>
      <c r="D10" s="202">
        <v>760</v>
      </c>
      <c r="E10" s="203">
        <v>420</v>
      </c>
      <c r="F10" s="70">
        <f t="shared" ref="F10:F33" si="1">E10*100/D10</f>
        <v>55.263157894736842</v>
      </c>
      <c r="G10" s="427">
        <f>SUM(D10/C10*100)</f>
        <v>64.189189189189193</v>
      </c>
      <c r="H10" s="704"/>
      <c r="I10" s="430">
        <f>SUM(T.II!D8)</f>
        <v>1112</v>
      </c>
      <c r="J10" s="202">
        <v>663</v>
      </c>
      <c r="K10" s="203">
        <v>360</v>
      </c>
      <c r="L10" s="70">
        <f>K10*100/J10</f>
        <v>54.298642533936651</v>
      </c>
      <c r="M10" s="427">
        <f>SUM(J10/I10*100)</f>
        <v>59.622302158273378</v>
      </c>
      <c r="N10" s="704"/>
      <c r="O10" s="202">
        <f>J10-D10</f>
        <v>-97</v>
      </c>
      <c r="P10" s="70">
        <f>O10*100/D10</f>
        <v>-12.763157894736842</v>
      </c>
    </row>
    <row r="11" spans="2:16" x14ac:dyDescent="0.25">
      <c r="B11" s="199" t="s">
        <v>16</v>
      </c>
      <c r="C11" s="431">
        <f>SUM(T.II!C9)</f>
        <v>4282</v>
      </c>
      <c r="D11" s="68">
        <v>2781</v>
      </c>
      <c r="E11" s="9">
        <v>1568</v>
      </c>
      <c r="F11" s="70">
        <f t="shared" si="1"/>
        <v>56.382596188421431</v>
      </c>
      <c r="G11" s="427">
        <f>SUM(D11/C11*100)</f>
        <v>64.946286781877632</v>
      </c>
      <c r="H11" s="704"/>
      <c r="I11" s="430">
        <f>SUM(T.II!D9)</f>
        <v>4038</v>
      </c>
      <c r="J11" s="68">
        <v>2603</v>
      </c>
      <c r="K11" s="9">
        <v>1459</v>
      </c>
      <c r="L11" s="70">
        <f t="shared" ref="L11:L34" si="2">K11*100/J11</f>
        <v>56.050710718401845</v>
      </c>
      <c r="M11" s="427">
        <f>SUM(J11/I11*100)</f>
        <v>64.462605250123829</v>
      </c>
      <c r="N11" s="704"/>
      <c r="O11" s="68">
        <f>J11-D11</f>
        <v>-178</v>
      </c>
      <c r="P11" s="7">
        <f t="shared" si="0"/>
        <v>-6.4005753326141672</v>
      </c>
    </row>
    <row r="12" spans="2:16" x14ac:dyDescent="0.25">
      <c r="B12" s="199" t="s">
        <v>17</v>
      </c>
      <c r="C12" s="431">
        <f>SUM(T.II!C10)</f>
        <v>2682</v>
      </c>
      <c r="D12" s="68">
        <v>1325</v>
      </c>
      <c r="E12" s="9">
        <v>920</v>
      </c>
      <c r="F12" s="70">
        <f t="shared" si="1"/>
        <v>69.433962264150949</v>
      </c>
      <c r="G12" s="427">
        <f>SUM(D12/C12*100)</f>
        <v>49.403430275913493</v>
      </c>
      <c r="H12" s="704"/>
      <c r="I12" s="430">
        <f>SUM(T.II!D10)</f>
        <v>2435</v>
      </c>
      <c r="J12" s="68">
        <v>1075</v>
      </c>
      <c r="K12" s="9">
        <v>752</v>
      </c>
      <c r="L12" s="70">
        <f t="shared" si="2"/>
        <v>69.95348837209302</v>
      </c>
      <c r="M12" s="427">
        <f t="shared" ref="M12:M17" si="3">SUM(J12/I12*100)</f>
        <v>44.147843942505133</v>
      </c>
      <c r="N12" s="704"/>
      <c r="O12" s="68">
        <f t="shared" ref="O12:O34" si="4">J12-D12</f>
        <v>-250</v>
      </c>
      <c r="P12" s="7">
        <f t="shared" si="0"/>
        <v>-18.867924528301888</v>
      </c>
    </row>
    <row r="13" spans="2:16" x14ac:dyDescent="0.25">
      <c r="B13" s="199" t="s">
        <v>18</v>
      </c>
      <c r="C13" s="431">
        <f>SUM(T.II!C11)</f>
        <v>5381</v>
      </c>
      <c r="D13" s="68">
        <v>3339</v>
      </c>
      <c r="E13" s="9">
        <v>1880</v>
      </c>
      <c r="F13" s="70">
        <f t="shared" si="1"/>
        <v>56.304282719377056</v>
      </c>
      <c r="G13" s="427">
        <f t="shared" ref="G13:G34" si="5">SUM(D13/C13*100)</f>
        <v>62.051663259617172</v>
      </c>
      <c r="H13" s="704"/>
      <c r="I13" s="430">
        <f>SUM(T.II!D11)</f>
        <v>4674</v>
      </c>
      <c r="J13" s="68">
        <v>2827</v>
      </c>
      <c r="K13" s="9">
        <v>1606</v>
      </c>
      <c r="L13" s="70">
        <f t="shared" si="2"/>
        <v>56.809338521400775</v>
      </c>
      <c r="M13" s="427">
        <f t="shared" si="3"/>
        <v>60.483525887890451</v>
      </c>
      <c r="N13" s="704"/>
      <c r="O13" s="68">
        <f t="shared" si="4"/>
        <v>-512</v>
      </c>
      <c r="P13" s="7">
        <f t="shared" si="0"/>
        <v>-15.333932315064391</v>
      </c>
    </row>
    <row r="14" spans="2:16" x14ac:dyDescent="0.25">
      <c r="B14" s="199" t="s">
        <v>19</v>
      </c>
      <c r="C14" s="431">
        <f>SUM(T.II!C12)</f>
        <v>5442</v>
      </c>
      <c r="D14" s="68">
        <v>3645</v>
      </c>
      <c r="E14" s="9">
        <v>2306</v>
      </c>
      <c r="F14" s="70">
        <f t="shared" si="1"/>
        <v>63.264746227709189</v>
      </c>
      <c r="G14" s="427">
        <f t="shared" si="5"/>
        <v>66.979051819184122</v>
      </c>
      <c r="H14" s="704"/>
      <c r="I14" s="430">
        <f>SUM(T.II!D12)</f>
        <v>4926</v>
      </c>
      <c r="J14" s="68">
        <v>3047</v>
      </c>
      <c r="K14" s="9">
        <v>1885</v>
      </c>
      <c r="L14" s="70">
        <f t="shared" si="2"/>
        <v>61.864128651132262</v>
      </c>
      <c r="M14" s="427">
        <f t="shared" si="3"/>
        <v>61.855460820138042</v>
      </c>
      <c r="N14" s="704"/>
      <c r="O14" s="68">
        <f t="shared" si="4"/>
        <v>-598</v>
      </c>
      <c r="P14" s="7">
        <f t="shared" si="0"/>
        <v>-16.406035665294926</v>
      </c>
    </row>
    <row r="15" spans="2:16" x14ac:dyDescent="0.25">
      <c r="B15" s="199" t="s">
        <v>20</v>
      </c>
      <c r="C15" s="431">
        <f>SUM(T.II!C13)</f>
        <v>1744</v>
      </c>
      <c r="D15" s="68">
        <v>905</v>
      </c>
      <c r="E15" s="9">
        <v>534</v>
      </c>
      <c r="F15" s="70">
        <f t="shared" si="1"/>
        <v>59.005524861878456</v>
      </c>
      <c r="G15" s="427">
        <f t="shared" si="5"/>
        <v>51.892201834862384</v>
      </c>
      <c r="H15" s="704"/>
      <c r="I15" s="430">
        <f>SUM(T.II!D13)</f>
        <v>1577</v>
      </c>
      <c r="J15" s="68">
        <v>815</v>
      </c>
      <c r="K15" s="9">
        <v>459</v>
      </c>
      <c r="L15" s="70">
        <f t="shared" si="2"/>
        <v>56.319018404907979</v>
      </c>
      <c r="M15" s="427">
        <f t="shared" si="3"/>
        <v>51.680405833861762</v>
      </c>
      <c r="N15" s="704"/>
      <c r="O15" s="68">
        <f t="shared" si="4"/>
        <v>-90</v>
      </c>
      <c r="P15" s="7">
        <f t="shared" si="0"/>
        <v>-9.94475138121547</v>
      </c>
    </row>
    <row r="16" spans="2:16" x14ac:dyDescent="0.25">
      <c r="B16" s="199" t="s">
        <v>21</v>
      </c>
      <c r="C16" s="431">
        <f>SUM(T.II!C14)</f>
        <v>1995</v>
      </c>
      <c r="D16" s="68">
        <v>1009</v>
      </c>
      <c r="E16" s="9">
        <v>608</v>
      </c>
      <c r="F16" s="70">
        <f t="shared" si="1"/>
        <v>60.257680872150644</v>
      </c>
      <c r="G16" s="427">
        <f t="shared" si="5"/>
        <v>50.576441102756895</v>
      </c>
      <c r="H16" s="704"/>
      <c r="I16" s="430">
        <f>SUM(T.II!D14)</f>
        <v>2018</v>
      </c>
      <c r="J16" s="68">
        <v>959</v>
      </c>
      <c r="K16" s="9">
        <v>559</v>
      </c>
      <c r="L16" s="70">
        <f t="shared" si="2"/>
        <v>58.289885297184568</v>
      </c>
      <c r="M16" s="427">
        <f t="shared" si="3"/>
        <v>47.522299306243802</v>
      </c>
      <c r="N16" s="704"/>
      <c r="O16" s="68">
        <f t="shared" si="4"/>
        <v>-50</v>
      </c>
      <c r="P16" s="7">
        <f t="shared" si="0"/>
        <v>-4.9554013875123886</v>
      </c>
    </row>
    <row r="17" spans="2:16" x14ac:dyDescent="0.25">
      <c r="B17" s="199" t="s">
        <v>22</v>
      </c>
      <c r="C17" s="431">
        <f>SUM(T.II!C15)</f>
        <v>1745</v>
      </c>
      <c r="D17" s="68">
        <v>1082</v>
      </c>
      <c r="E17" s="9">
        <v>512</v>
      </c>
      <c r="F17" s="70">
        <f t="shared" si="1"/>
        <v>47.319778188539743</v>
      </c>
      <c r="G17" s="427">
        <f t="shared" si="5"/>
        <v>62.005730659025794</v>
      </c>
      <c r="H17" s="704"/>
      <c r="I17" s="430">
        <f>SUM(T.II!D15)</f>
        <v>1747</v>
      </c>
      <c r="J17" s="68">
        <v>1065</v>
      </c>
      <c r="K17" s="9">
        <v>497</v>
      </c>
      <c r="L17" s="70">
        <f t="shared" si="2"/>
        <v>46.666666666666664</v>
      </c>
      <c r="M17" s="427">
        <f t="shared" si="3"/>
        <v>60.961648540354894</v>
      </c>
      <c r="N17" s="704"/>
      <c r="O17" s="68">
        <f>J17-D17</f>
        <v>-17</v>
      </c>
      <c r="P17" s="7">
        <f t="shared" si="0"/>
        <v>-1.5711645101663585</v>
      </c>
    </row>
    <row r="18" spans="2:16" x14ac:dyDescent="0.25">
      <c r="B18" s="199" t="s">
        <v>23</v>
      </c>
      <c r="C18" s="431">
        <f>SUM(T.II!C16)</f>
        <v>3656</v>
      </c>
      <c r="D18" s="68">
        <v>2266</v>
      </c>
      <c r="E18" s="9">
        <v>1273</v>
      </c>
      <c r="F18" s="70">
        <f t="shared" si="1"/>
        <v>56.178287731685792</v>
      </c>
      <c r="G18" s="427">
        <f t="shared" si="5"/>
        <v>61.980306345733041</v>
      </c>
      <c r="H18" s="704"/>
      <c r="I18" s="430">
        <f>SUM(T.II!D16)</f>
        <v>3198</v>
      </c>
      <c r="J18" s="68">
        <v>1947</v>
      </c>
      <c r="K18" s="9">
        <v>1107</v>
      </c>
      <c r="L18" s="70">
        <f t="shared" si="2"/>
        <v>56.856702619414484</v>
      </c>
      <c r="M18" s="427">
        <f t="shared" ref="M18:M34" si="6">SUM(J18/I18*100)</f>
        <v>60.881801125703561</v>
      </c>
      <c r="N18" s="704"/>
      <c r="O18" s="68">
        <f t="shared" si="4"/>
        <v>-319</v>
      </c>
      <c r="P18" s="7">
        <f t="shared" si="0"/>
        <v>-14.077669902912621</v>
      </c>
    </row>
    <row r="19" spans="2:16" x14ac:dyDescent="0.25">
      <c r="B19" s="199" t="s">
        <v>24</v>
      </c>
      <c r="C19" s="431">
        <f>SUM(T.II!C17)</f>
        <v>2056</v>
      </c>
      <c r="D19" s="68">
        <v>1144</v>
      </c>
      <c r="E19" s="9">
        <v>559</v>
      </c>
      <c r="F19" s="70">
        <f t="shared" si="1"/>
        <v>48.863636363636367</v>
      </c>
      <c r="G19" s="427">
        <f t="shared" si="5"/>
        <v>55.642023346303503</v>
      </c>
      <c r="H19" s="704"/>
      <c r="I19" s="430">
        <f>SUM(T.II!D17)</f>
        <v>1831</v>
      </c>
      <c r="J19" s="68">
        <v>993</v>
      </c>
      <c r="K19" s="9">
        <v>489</v>
      </c>
      <c r="L19" s="70">
        <f t="shared" si="2"/>
        <v>49.244712990936556</v>
      </c>
      <c r="M19" s="427">
        <f t="shared" si="6"/>
        <v>54.232659748771162</v>
      </c>
      <c r="N19" s="704"/>
      <c r="O19" s="68">
        <f t="shared" si="4"/>
        <v>-151</v>
      </c>
      <c r="P19" s="7">
        <f t="shared" si="0"/>
        <v>-13.1993006993007</v>
      </c>
    </row>
    <row r="20" spans="2:16" x14ac:dyDescent="0.25">
      <c r="B20" s="199" t="s">
        <v>25</v>
      </c>
      <c r="C20" s="431">
        <f>SUM(T.II!C18)</f>
        <v>3297</v>
      </c>
      <c r="D20" s="68">
        <v>1936</v>
      </c>
      <c r="E20" s="9">
        <v>1026</v>
      </c>
      <c r="F20" s="70">
        <f t="shared" si="1"/>
        <v>52.995867768595041</v>
      </c>
      <c r="G20" s="427">
        <f t="shared" si="5"/>
        <v>58.720048528965727</v>
      </c>
      <c r="H20" s="704"/>
      <c r="I20" s="430">
        <f>SUM(T.II!D18)</f>
        <v>2629</v>
      </c>
      <c r="J20" s="68">
        <v>1407</v>
      </c>
      <c r="K20" s="9">
        <v>728</v>
      </c>
      <c r="L20" s="70">
        <f t="shared" si="2"/>
        <v>51.741293532338311</v>
      </c>
      <c r="M20" s="427">
        <f t="shared" si="6"/>
        <v>53.518448079117533</v>
      </c>
      <c r="N20" s="704"/>
      <c r="O20" s="68">
        <f t="shared" si="4"/>
        <v>-529</v>
      </c>
      <c r="P20" s="7">
        <f t="shared" si="0"/>
        <v>-27.324380165289256</v>
      </c>
    </row>
    <row r="21" spans="2:16" x14ac:dyDescent="0.25">
      <c r="B21" s="199" t="s">
        <v>26</v>
      </c>
      <c r="C21" s="431">
        <f>SUM(T.II!C19)</f>
        <v>2900</v>
      </c>
      <c r="D21" s="68">
        <v>1435</v>
      </c>
      <c r="E21" s="9">
        <v>791</v>
      </c>
      <c r="F21" s="70">
        <f t="shared" si="1"/>
        <v>55.121951219512198</v>
      </c>
      <c r="G21" s="427">
        <f t="shared" si="5"/>
        <v>49.482758620689651</v>
      </c>
      <c r="H21" s="704"/>
      <c r="I21" s="430">
        <f>SUM(T.II!D19)</f>
        <v>2517</v>
      </c>
      <c r="J21" s="68">
        <v>1215</v>
      </c>
      <c r="K21" s="9">
        <v>650</v>
      </c>
      <c r="L21" s="70">
        <f t="shared" si="2"/>
        <v>53.497942386831276</v>
      </c>
      <c r="M21" s="427">
        <f>SUM(J21/I21*100)</f>
        <v>48.271752085816452</v>
      </c>
      <c r="N21" s="704"/>
      <c r="O21" s="68">
        <f t="shared" si="4"/>
        <v>-220</v>
      </c>
      <c r="P21" s="7">
        <f t="shared" si="0"/>
        <v>-15.331010452961673</v>
      </c>
    </row>
    <row r="22" spans="2:16" x14ac:dyDescent="0.25">
      <c r="B22" s="199" t="s">
        <v>27</v>
      </c>
      <c r="C22" s="431">
        <f>SUM(T.II!C20)</f>
        <v>3334</v>
      </c>
      <c r="D22" s="68">
        <v>2038</v>
      </c>
      <c r="E22" s="9">
        <v>1147</v>
      </c>
      <c r="F22" s="70">
        <f t="shared" si="1"/>
        <v>56.280667320902843</v>
      </c>
      <c r="G22" s="427">
        <f t="shared" si="5"/>
        <v>61.12777444511098</v>
      </c>
      <c r="H22" s="704"/>
      <c r="I22" s="430">
        <f>SUM(T.II!D20)</f>
        <v>3116</v>
      </c>
      <c r="J22" s="68">
        <v>1757</v>
      </c>
      <c r="K22" s="9">
        <v>993</v>
      </c>
      <c r="L22" s="70">
        <f t="shared" si="2"/>
        <v>56.516789982925438</v>
      </c>
      <c r="M22" s="427">
        <f t="shared" si="6"/>
        <v>56.386392811296538</v>
      </c>
      <c r="N22" s="704"/>
      <c r="O22" s="68">
        <f t="shared" si="4"/>
        <v>-281</v>
      </c>
      <c r="P22" s="7">
        <f t="shared" si="0"/>
        <v>-13.788027477919529</v>
      </c>
    </row>
    <row r="23" spans="2:16" x14ac:dyDescent="0.25">
      <c r="B23" s="200" t="s">
        <v>28</v>
      </c>
      <c r="C23" s="432">
        <f>SUM(T.II!C21)</f>
        <v>3711</v>
      </c>
      <c r="D23" s="127">
        <v>2289</v>
      </c>
      <c r="E23" s="129">
        <v>1291</v>
      </c>
      <c r="F23" s="70">
        <f t="shared" si="1"/>
        <v>56.400174748798605</v>
      </c>
      <c r="G23" s="427">
        <f t="shared" si="5"/>
        <v>61.681487469684726</v>
      </c>
      <c r="H23" s="704"/>
      <c r="I23" s="430">
        <f>SUM(T.II!D21)</f>
        <v>3084</v>
      </c>
      <c r="J23" s="127">
        <v>1889</v>
      </c>
      <c r="K23" s="129">
        <v>1059</v>
      </c>
      <c r="L23" s="70">
        <f t="shared" si="2"/>
        <v>56.061408152461617</v>
      </c>
      <c r="M23" s="427">
        <f t="shared" si="6"/>
        <v>61.25162127107653</v>
      </c>
      <c r="N23" s="704"/>
      <c r="O23" s="68">
        <f t="shared" si="4"/>
        <v>-400</v>
      </c>
      <c r="P23" s="7">
        <f t="shared" si="0"/>
        <v>-17.474879860200961</v>
      </c>
    </row>
    <row r="24" spans="2:16" x14ac:dyDescent="0.25">
      <c r="B24" s="200" t="s">
        <v>29</v>
      </c>
      <c r="C24" s="432">
        <f>SUM(T.II!C22)</f>
        <v>3851</v>
      </c>
      <c r="D24" s="127">
        <v>2431</v>
      </c>
      <c r="E24" s="129">
        <v>1486</v>
      </c>
      <c r="F24" s="70">
        <f t="shared" si="1"/>
        <v>61.127108185931718</v>
      </c>
      <c r="G24" s="427">
        <f t="shared" si="5"/>
        <v>63.126460659568941</v>
      </c>
      <c r="H24" s="704"/>
      <c r="I24" s="430">
        <f>SUM(T.II!D22)</f>
        <v>3654</v>
      </c>
      <c r="J24" s="127">
        <v>2234</v>
      </c>
      <c r="K24" s="129">
        <v>1354</v>
      </c>
      <c r="L24" s="70">
        <f t="shared" si="2"/>
        <v>60.608773500447626</v>
      </c>
      <c r="M24" s="427">
        <f t="shared" si="6"/>
        <v>61.138478379857688</v>
      </c>
      <c r="N24" s="704"/>
      <c r="O24" s="68">
        <f t="shared" si="4"/>
        <v>-197</v>
      </c>
      <c r="P24" s="7">
        <f t="shared" si="0"/>
        <v>-8.1036610448375157</v>
      </c>
    </row>
    <row r="25" spans="2:16" x14ac:dyDescent="0.25">
      <c r="B25" s="200" t="s">
        <v>30</v>
      </c>
      <c r="C25" s="432">
        <f>SUM(T.II!C23)</f>
        <v>3190</v>
      </c>
      <c r="D25" s="127">
        <v>1903</v>
      </c>
      <c r="E25" s="129">
        <v>1118</v>
      </c>
      <c r="F25" s="70">
        <f t="shared" si="1"/>
        <v>58.74934314240673</v>
      </c>
      <c r="G25" s="427">
        <f t="shared" si="5"/>
        <v>59.655172413793103</v>
      </c>
      <c r="H25" s="704"/>
      <c r="I25" s="430">
        <f>SUM(T.II!D23)</f>
        <v>2769</v>
      </c>
      <c r="J25" s="127">
        <v>1584</v>
      </c>
      <c r="K25" s="129">
        <v>918</v>
      </c>
      <c r="L25" s="70">
        <f t="shared" si="2"/>
        <v>57.954545454545453</v>
      </c>
      <c r="M25" s="427">
        <f t="shared" si="6"/>
        <v>57.204767063921992</v>
      </c>
      <c r="N25" s="704"/>
      <c r="O25" s="68">
        <f t="shared" si="4"/>
        <v>-319</v>
      </c>
      <c r="P25" s="7">
        <f t="shared" si="0"/>
        <v>-16.76300578034682</v>
      </c>
    </row>
    <row r="26" spans="2:16" x14ac:dyDescent="0.25">
      <c r="B26" s="200" t="s">
        <v>31</v>
      </c>
      <c r="C26" s="432">
        <f>SUM(T.II!C24)</f>
        <v>5678</v>
      </c>
      <c r="D26" s="127">
        <v>3595</v>
      </c>
      <c r="E26" s="129">
        <v>1904</v>
      </c>
      <c r="F26" s="70">
        <f t="shared" si="1"/>
        <v>52.962447844228095</v>
      </c>
      <c r="G26" s="427">
        <f t="shared" si="5"/>
        <v>63.314547375836561</v>
      </c>
      <c r="H26" s="704"/>
      <c r="I26" s="430">
        <f>SUM(T.II!D24)</f>
        <v>4962</v>
      </c>
      <c r="J26" s="127">
        <v>3029</v>
      </c>
      <c r="K26" s="129">
        <v>1570</v>
      </c>
      <c r="L26" s="70">
        <f t="shared" si="2"/>
        <v>51.83228788379003</v>
      </c>
      <c r="M26" s="427">
        <f t="shared" si="6"/>
        <v>61.043933897621926</v>
      </c>
      <c r="N26" s="704"/>
      <c r="O26" s="68">
        <f t="shared" si="4"/>
        <v>-566</v>
      </c>
      <c r="P26" s="7">
        <f t="shared" si="0"/>
        <v>-15.744089012517385</v>
      </c>
    </row>
    <row r="27" spans="2:16" x14ac:dyDescent="0.25">
      <c r="B27" s="200" t="s">
        <v>32</v>
      </c>
      <c r="C27" s="432">
        <f>SUM(T.II!C25)</f>
        <v>2488</v>
      </c>
      <c r="D27" s="127">
        <v>1341</v>
      </c>
      <c r="E27" s="129">
        <v>729</v>
      </c>
      <c r="F27" s="70">
        <f t="shared" si="1"/>
        <v>54.36241610738255</v>
      </c>
      <c r="G27" s="427">
        <f t="shared" si="5"/>
        <v>53.89871382636656</v>
      </c>
      <c r="H27" s="704"/>
      <c r="I27" s="430">
        <f>SUM(T.II!D25)</f>
        <v>2644</v>
      </c>
      <c r="J27" s="127">
        <v>1323</v>
      </c>
      <c r="K27" s="129">
        <v>709</v>
      </c>
      <c r="L27" s="70">
        <f t="shared" si="2"/>
        <v>53.590325018896451</v>
      </c>
      <c r="M27" s="427">
        <f t="shared" si="6"/>
        <v>50.037821482602119</v>
      </c>
      <c r="N27" s="704"/>
      <c r="O27" s="68">
        <f t="shared" si="4"/>
        <v>-18</v>
      </c>
      <c r="P27" s="7">
        <f t="shared" si="0"/>
        <v>-1.3422818791946309</v>
      </c>
    </row>
    <row r="28" spans="2:16" x14ac:dyDescent="0.25">
      <c r="B28" s="200" t="s">
        <v>33</v>
      </c>
      <c r="C28" s="432">
        <f>SUM(T.II!C26)</f>
        <v>2204</v>
      </c>
      <c r="D28" s="127">
        <v>1023</v>
      </c>
      <c r="E28" s="129">
        <v>597</v>
      </c>
      <c r="F28" s="70">
        <f t="shared" si="1"/>
        <v>58.357771260997069</v>
      </c>
      <c r="G28" s="427">
        <f t="shared" si="5"/>
        <v>46.415607985480946</v>
      </c>
      <c r="H28" s="704"/>
      <c r="I28" s="430">
        <f>SUM(T.II!D26)</f>
        <v>1841</v>
      </c>
      <c r="J28" s="127">
        <v>777</v>
      </c>
      <c r="K28" s="129">
        <v>451</v>
      </c>
      <c r="L28" s="70">
        <f t="shared" si="2"/>
        <v>58.043758043758046</v>
      </c>
      <c r="M28" s="427">
        <f t="shared" si="6"/>
        <v>42.20532319391635</v>
      </c>
      <c r="N28" s="704"/>
      <c r="O28" s="68">
        <f t="shared" si="4"/>
        <v>-246</v>
      </c>
      <c r="P28" s="7">
        <f t="shared" si="0"/>
        <v>-24.046920821114369</v>
      </c>
    </row>
    <row r="29" spans="2:16" x14ac:dyDescent="0.25">
      <c r="B29" s="200" t="s">
        <v>34</v>
      </c>
      <c r="C29" s="432">
        <f>SUM(T.II!C27)</f>
        <v>3535</v>
      </c>
      <c r="D29" s="127">
        <v>2345</v>
      </c>
      <c r="E29" s="129">
        <v>1351</v>
      </c>
      <c r="F29" s="70">
        <f t="shared" si="1"/>
        <v>57.611940298507463</v>
      </c>
      <c r="G29" s="427">
        <f t="shared" si="5"/>
        <v>66.336633663366342</v>
      </c>
      <c r="H29" s="704"/>
      <c r="I29" s="430">
        <f>SUM(T.II!D27)</f>
        <v>3266</v>
      </c>
      <c r="J29" s="127">
        <v>2073</v>
      </c>
      <c r="K29" s="129">
        <v>1196</v>
      </c>
      <c r="L29" s="70">
        <f t="shared" si="2"/>
        <v>57.694163048721663</v>
      </c>
      <c r="M29" s="427">
        <f t="shared" si="6"/>
        <v>63.472137170851198</v>
      </c>
      <c r="N29" s="704"/>
      <c r="O29" s="68">
        <f t="shared" si="4"/>
        <v>-272</v>
      </c>
      <c r="P29" s="7">
        <f t="shared" si="0"/>
        <v>-11.59914712153518</v>
      </c>
    </row>
    <row r="30" spans="2:16" x14ac:dyDescent="0.25">
      <c r="B30" s="200" t="s">
        <v>35</v>
      </c>
      <c r="C30" s="432">
        <f>SUM(T.II!C28)</f>
        <v>1610</v>
      </c>
      <c r="D30" s="127">
        <v>889</v>
      </c>
      <c r="E30" s="129">
        <v>478</v>
      </c>
      <c r="F30" s="70">
        <f t="shared" si="1"/>
        <v>53.768278965129362</v>
      </c>
      <c r="G30" s="427">
        <f t="shared" si="5"/>
        <v>55.217391304347828</v>
      </c>
      <c r="H30" s="704"/>
      <c r="I30" s="430">
        <f>SUM(T.II!D28)</f>
        <v>1284</v>
      </c>
      <c r="J30" s="127">
        <v>700</v>
      </c>
      <c r="K30" s="129">
        <v>392</v>
      </c>
      <c r="L30" s="70">
        <f t="shared" si="2"/>
        <v>56</v>
      </c>
      <c r="M30" s="427">
        <f t="shared" si="6"/>
        <v>54.517133956386289</v>
      </c>
      <c r="N30" s="704"/>
      <c r="O30" s="68">
        <f t="shared" si="4"/>
        <v>-189</v>
      </c>
      <c r="P30" s="7">
        <f t="shared" si="0"/>
        <v>-21.259842519685041</v>
      </c>
    </row>
    <row r="31" spans="2:16" x14ac:dyDescent="0.25">
      <c r="B31" s="200" t="s">
        <v>36</v>
      </c>
      <c r="C31" s="432">
        <f>SUM(T.II!C29)</f>
        <v>701</v>
      </c>
      <c r="D31" s="127">
        <v>334</v>
      </c>
      <c r="E31" s="129">
        <v>181</v>
      </c>
      <c r="F31" s="70">
        <f t="shared" si="1"/>
        <v>54.191616766467064</v>
      </c>
      <c r="G31" s="427">
        <f t="shared" si="5"/>
        <v>47.646219686162624</v>
      </c>
      <c r="H31" s="704"/>
      <c r="I31" s="430">
        <f>SUM(T.II!D29)</f>
        <v>720</v>
      </c>
      <c r="J31" s="127">
        <v>317</v>
      </c>
      <c r="K31" s="129">
        <v>181</v>
      </c>
      <c r="L31" s="70">
        <f t="shared" si="2"/>
        <v>57.097791798107252</v>
      </c>
      <c r="M31" s="427">
        <f t="shared" si="6"/>
        <v>44.027777777777779</v>
      </c>
      <c r="N31" s="704"/>
      <c r="O31" s="68">
        <f t="shared" si="4"/>
        <v>-17</v>
      </c>
      <c r="P31" s="7">
        <f t="shared" si="0"/>
        <v>-5.0898203592814371</v>
      </c>
    </row>
    <row r="32" spans="2:16" x14ac:dyDescent="0.25">
      <c r="B32" s="200" t="s">
        <v>37</v>
      </c>
      <c r="C32" s="432">
        <f>SUM(T.II!C30)</f>
        <v>2907</v>
      </c>
      <c r="D32" s="127">
        <v>1983</v>
      </c>
      <c r="E32" s="129">
        <v>1063</v>
      </c>
      <c r="F32" s="70">
        <f t="shared" si="1"/>
        <v>53.605648008068584</v>
      </c>
      <c r="G32" s="427">
        <f t="shared" si="5"/>
        <v>68.214654282765736</v>
      </c>
      <c r="H32" s="704"/>
      <c r="I32" s="430">
        <f>SUM(T.II!D30)</f>
        <v>2487</v>
      </c>
      <c r="J32" s="127">
        <v>1598</v>
      </c>
      <c r="K32" s="129">
        <v>824</v>
      </c>
      <c r="L32" s="70">
        <f t="shared" si="2"/>
        <v>51.564455569461828</v>
      </c>
      <c r="M32" s="427">
        <f t="shared" si="6"/>
        <v>64.254121431443508</v>
      </c>
      <c r="N32" s="704"/>
      <c r="O32" s="68">
        <f t="shared" si="4"/>
        <v>-385</v>
      </c>
      <c r="P32" s="7">
        <f t="shared" si="0"/>
        <v>-19.41502773575391</v>
      </c>
    </row>
    <row r="33" spans="2:16" x14ac:dyDescent="0.25">
      <c r="B33" s="200" t="s">
        <v>38</v>
      </c>
      <c r="C33" s="432">
        <f>SUM(T.II!C31)</f>
        <v>6294</v>
      </c>
      <c r="D33" s="127">
        <v>4194</v>
      </c>
      <c r="E33" s="129">
        <v>2185</v>
      </c>
      <c r="F33" s="70">
        <f t="shared" si="1"/>
        <v>52.098235574630422</v>
      </c>
      <c r="G33" s="427">
        <f t="shared" si="5"/>
        <v>66.634890371782646</v>
      </c>
      <c r="H33" s="704"/>
      <c r="I33" s="430">
        <f>SUM(T.II!D31)</f>
        <v>5452</v>
      </c>
      <c r="J33" s="127">
        <v>3398</v>
      </c>
      <c r="K33" s="129">
        <v>1730</v>
      </c>
      <c r="L33" s="70">
        <f t="shared" si="2"/>
        <v>50.91230135373749</v>
      </c>
      <c r="M33" s="427">
        <f>SUM(J33/I33*100)</f>
        <v>62.325752017608217</v>
      </c>
      <c r="N33" s="704"/>
      <c r="O33" s="68">
        <f t="shared" si="4"/>
        <v>-796</v>
      </c>
      <c r="P33" s="7">
        <f t="shared" si="0"/>
        <v>-18.979494515975201</v>
      </c>
    </row>
    <row r="34" spans="2:16" ht="15.75" thickBot="1" x14ac:dyDescent="0.3">
      <c r="B34" s="201" t="s">
        <v>39</v>
      </c>
      <c r="C34" s="433">
        <f>SUM(T.II!C32)</f>
        <v>1424</v>
      </c>
      <c r="D34" s="130">
        <v>772</v>
      </c>
      <c r="E34" s="132">
        <v>423</v>
      </c>
      <c r="F34" s="109">
        <f>E34*100/D34</f>
        <v>54.792746113989637</v>
      </c>
      <c r="G34" s="428">
        <f t="shared" si="5"/>
        <v>54.213483146067418</v>
      </c>
      <c r="H34" s="704"/>
      <c r="I34" s="707">
        <f>SUM(T.II!D32)</f>
        <v>1065</v>
      </c>
      <c r="J34" s="130">
        <v>607</v>
      </c>
      <c r="K34" s="132">
        <v>346</v>
      </c>
      <c r="L34" s="109">
        <f t="shared" si="2"/>
        <v>57.001647446457987</v>
      </c>
      <c r="M34" s="428">
        <f t="shared" si="6"/>
        <v>56.995305164319255</v>
      </c>
      <c r="N34" s="704"/>
      <c r="O34" s="3">
        <f t="shared" si="4"/>
        <v>-165</v>
      </c>
      <c r="P34" s="8">
        <f t="shared" si="0"/>
        <v>-21.373056994818654</v>
      </c>
    </row>
    <row r="35" spans="2:16" x14ac:dyDescent="0.25">
      <c r="B35" s="370" t="s">
        <v>280</v>
      </c>
      <c r="C35" s="425"/>
      <c r="D35" s="11"/>
      <c r="E35" s="11"/>
      <c r="F35" s="11"/>
      <c r="G35" s="11"/>
      <c r="H35" s="343"/>
      <c r="I35" s="11"/>
      <c r="J35" s="11"/>
      <c r="K35" s="11"/>
      <c r="L35" s="11"/>
      <c r="M35" s="11"/>
      <c r="N35" s="343"/>
      <c r="O35" s="11"/>
      <c r="P35" s="11"/>
    </row>
    <row r="36" spans="2:16" x14ac:dyDescent="0.25">
      <c r="B36" s="11" t="s">
        <v>281</v>
      </c>
      <c r="C36" s="11"/>
      <c r="D36" s="370"/>
      <c r="E36" s="370"/>
      <c r="F36" s="370"/>
      <c r="G36" s="425"/>
      <c r="H36" s="231"/>
      <c r="I36" s="425"/>
      <c r="J36" s="275"/>
      <c r="K36" s="275"/>
      <c r="L36" s="275"/>
      <c r="M36" s="425"/>
      <c r="N36" s="231"/>
      <c r="O36" s="275"/>
      <c r="P36" s="275"/>
    </row>
    <row r="37" spans="2:16" x14ac:dyDescent="0.25">
      <c r="B37" s="11" t="s">
        <v>364</v>
      </c>
      <c r="C37" s="11"/>
      <c r="D37" s="11"/>
      <c r="E37" s="11"/>
      <c r="F37" s="11"/>
      <c r="G37" s="11"/>
      <c r="H37" s="343"/>
      <c r="I37" s="11"/>
    </row>
  </sheetData>
  <mergeCells count="12">
    <mergeCell ref="O7:O8"/>
    <mergeCell ref="P7:P8"/>
    <mergeCell ref="O5:P6"/>
    <mergeCell ref="B5:B8"/>
    <mergeCell ref="J5:L5"/>
    <mergeCell ref="D5:F5"/>
    <mergeCell ref="J6:L6"/>
    <mergeCell ref="D6:F6"/>
    <mergeCell ref="J7:J8"/>
    <mergeCell ref="K7:L7"/>
    <mergeCell ref="D7:D8"/>
    <mergeCell ref="E7:F7"/>
  </mergeCells>
  <printOptions horizontalCentered="1"/>
  <pageMargins left="0" right="0.6692913385826772" top="0.6692913385826772" bottom="0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7111117893"/>
  </sheetPr>
  <dimension ref="B1:F34"/>
  <sheetViews>
    <sheetView topLeftCell="A31" zoomScale="80" zoomScaleNormal="80" workbookViewId="0">
      <selection activeCell="V30" sqref="V30"/>
    </sheetView>
  </sheetViews>
  <sheetFormatPr defaultColWidth="9.140625" defaultRowHeight="15" x14ac:dyDescent="0.25"/>
  <cols>
    <col min="1" max="1" width="3.42578125" style="11" customWidth="1"/>
    <col min="2" max="2" width="6.85546875" style="11" customWidth="1"/>
    <col min="3" max="3" width="74.7109375" style="11" customWidth="1"/>
    <col min="4" max="4" width="7" style="11" customWidth="1"/>
    <col min="5" max="5" width="12.42578125" style="11" customWidth="1"/>
    <col min="6" max="6" width="12.7109375" style="11" customWidth="1"/>
    <col min="7" max="7" width="3.5703125" style="11" customWidth="1"/>
    <col min="8" max="16384" width="9.140625" style="11"/>
  </cols>
  <sheetData>
    <row r="1" spans="2:6" ht="12" customHeight="1" x14ac:dyDescent="0.25"/>
    <row r="2" spans="2:6" ht="16.5" customHeight="1" x14ac:dyDescent="0.25">
      <c r="C2" s="920" t="s">
        <v>446</v>
      </c>
      <c r="D2" s="920"/>
      <c r="E2" s="920"/>
    </row>
    <row r="3" spans="2:6" ht="16.5" customHeight="1" x14ac:dyDescent="0.25">
      <c r="C3" s="921" t="s">
        <v>402</v>
      </c>
      <c r="D3" s="921"/>
      <c r="E3" s="921"/>
    </row>
    <row r="4" spans="2:6" ht="14.25" customHeight="1" x14ac:dyDescent="0.25">
      <c r="C4" s="922" t="s">
        <v>403</v>
      </c>
      <c r="D4" s="922"/>
      <c r="E4" s="922"/>
    </row>
    <row r="5" spans="2:6" ht="12" customHeight="1" thickBot="1" x14ac:dyDescent="0.3"/>
    <row r="6" spans="2:6" ht="45" customHeight="1" x14ac:dyDescent="0.25">
      <c r="B6" s="709"/>
      <c r="C6" s="709" t="s">
        <v>106</v>
      </c>
      <c r="D6" s="916" t="s">
        <v>404</v>
      </c>
      <c r="E6" s="710" t="s">
        <v>405</v>
      </c>
      <c r="F6" s="918" t="s">
        <v>406</v>
      </c>
    </row>
    <row r="7" spans="2:6" ht="30" customHeight="1" thickBot="1" x14ac:dyDescent="0.3">
      <c r="B7" s="700" t="s">
        <v>407</v>
      </c>
      <c r="C7" s="711"/>
      <c r="D7" s="917"/>
      <c r="E7" s="701" t="s">
        <v>463</v>
      </c>
      <c r="F7" s="919"/>
    </row>
    <row r="8" spans="2:6" ht="30" customHeight="1" thickBot="1" x14ac:dyDescent="0.3">
      <c r="B8" s="712" t="s">
        <v>96</v>
      </c>
      <c r="C8" s="713" t="s">
        <v>51</v>
      </c>
      <c r="D8" s="714"/>
      <c r="E8" s="798">
        <f>SUM(E10,E11,E12,E13,E14,E15,E16,E17,E18,E19,E20,E21,E22,E23,E24,E25,E26,E27,E28,E29:E30,E31)</f>
        <v>50906</v>
      </c>
      <c r="F8" s="792">
        <f>SUM(F10,F11,F12,F13,F14,F15,F16,F17,F18,F19,F20,F21,F22,F23,F24,F25,F26,F27,F28,F29,F31)</f>
        <v>100.00000000000001</v>
      </c>
    </row>
    <row r="9" spans="2:6" ht="25.5" customHeight="1" thickBot="1" x14ac:dyDescent="0.3">
      <c r="B9" s="715" t="s">
        <v>408</v>
      </c>
      <c r="C9" s="716" t="s">
        <v>409</v>
      </c>
      <c r="D9" s="717"/>
      <c r="E9" s="718"/>
      <c r="F9" s="719"/>
    </row>
    <row r="10" spans="2:6" ht="18" customHeight="1" x14ac:dyDescent="0.25">
      <c r="B10" s="720" t="s">
        <v>157</v>
      </c>
      <c r="C10" s="721" t="s">
        <v>257</v>
      </c>
      <c r="D10" s="722" t="s">
        <v>410</v>
      </c>
      <c r="E10" s="799">
        <v>618</v>
      </c>
      <c r="F10" s="413">
        <f>SUM(E10/E32)*100</f>
        <v>1.2140022787097788</v>
      </c>
    </row>
    <row r="11" spans="2:6" ht="16.5" customHeight="1" x14ac:dyDescent="0.25">
      <c r="B11" s="723" t="s">
        <v>158</v>
      </c>
      <c r="C11" s="724" t="s">
        <v>258</v>
      </c>
      <c r="D11" s="725" t="s">
        <v>410</v>
      </c>
      <c r="E11" s="800">
        <v>63</v>
      </c>
      <c r="F11" s="244">
        <f>SUM(E11/E32)*100</f>
        <v>0.12375751384905512</v>
      </c>
    </row>
    <row r="12" spans="2:6" ht="17.25" customHeight="1" x14ac:dyDescent="0.25">
      <c r="B12" s="726" t="s">
        <v>411</v>
      </c>
      <c r="C12" s="727" t="s">
        <v>259</v>
      </c>
      <c r="D12" s="728" t="s">
        <v>410</v>
      </c>
      <c r="E12" s="801">
        <v>11152</v>
      </c>
      <c r="F12" s="793">
        <f>SUM(E12/E32)*100</f>
        <v>21.907044356264489</v>
      </c>
    </row>
    <row r="13" spans="2:6" ht="26.25" customHeight="1" x14ac:dyDescent="0.25">
      <c r="B13" s="729" t="s">
        <v>412</v>
      </c>
      <c r="C13" s="730" t="s">
        <v>260</v>
      </c>
      <c r="D13" s="725" t="s">
        <v>410</v>
      </c>
      <c r="E13" s="800">
        <v>64</v>
      </c>
      <c r="F13" s="244">
        <f>SUM(E13/E32)*100</f>
        <v>0.12572191883078615</v>
      </c>
    </row>
    <row r="14" spans="2:6" ht="18" customHeight="1" x14ac:dyDescent="0.25">
      <c r="B14" s="729" t="s">
        <v>413</v>
      </c>
      <c r="C14" s="730" t="s">
        <v>261</v>
      </c>
      <c r="D14" s="725" t="s">
        <v>410</v>
      </c>
      <c r="E14" s="800">
        <v>463</v>
      </c>
      <c r="F14" s="244">
        <f>SUM(E14/E32)*100</f>
        <v>0.90951950654146863</v>
      </c>
    </row>
    <row r="15" spans="2:6" ht="17.25" customHeight="1" x14ac:dyDescent="0.25">
      <c r="B15" s="726" t="s">
        <v>414</v>
      </c>
      <c r="C15" s="727" t="s">
        <v>262</v>
      </c>
      <c r="D15" s="728" t="s">
        <v>410</v>
      </c>
      <c r="E15" s="802">
        <v>6442</v>
      </c>
      <c r="F15" s="794">
        <f>SUM(E15/E32)*100</f>
        <v>12.654696892311318</v>
      </c>
    </row>
    <row r="16" spans="2:6" ht="21" customHeight="1" x14ac:dyDescent="0.25">
      <c r="B16" s="726" t="s">
        <v>415</v>
      </c>
      <c r="C16" s="727" t="s">
        <v>263</v>
      </c>
      <c r="D16" s="728" t="s">
        <v>410</v>
      </c>
      <c r="E16" s="802">
        <v>7608</v>
      </c>
      <c r="F16" s="794">
        <f>SUM(E16/E32)*100</f>
        <v>14.945193101009705</v>
      </c>
    </row>
    <row r="17" spans="2:6" ht="17.25" customHeight="1" x14ac:dyDescent="0.25">
      <c r="B17" s="723" t="s">
        <v>416</v>
      </c>
      <c r="C17" s="724" t="s">
        <v>264</v>
      </c>
      <c r="D17" s="725" t="s">
        <v>410</v>
      </c>
      <c r="E17" s="803">
        <v>2528</v>
      </c>
      <c r="F17" s="245">
        <f>SUM(E17/E32)*100</f>
        <v>4.9660157938160534</v>
      </c>
    </row>
    <row r="18" spans="2:6" ht="18" customHeight="1" x14ac:dyDescent="0.25">
      <c r="B18" s="723" t="s">
        <v>417</v>
      </c>
      <c r="C18" s="724" t="s">
        <v>265</v>
      </c>
      <c r="D18" s="725" t="s">
        <v>410</v>
      </c>
      <c r="E18" s="491">
        <v>1878</v>
      </c>
      <c r="F18" s="795">
        <f>SUM(E18/E32)*100</f>
        <v>3.6891525556908813</v>
      </c>
    </row>
    <row r="19" spans="2:6" ht="15.75" customHeight="1" x14ac:dyDescent="0.25">
      <c r="B19" s="731" t="s">
        <v>418</v>
      </c>
      <c r="C19" s="732" t="s">
        <v>266</v>
      </c>
      <c r="D19" s="725" t="s">
        <v>410</v>
      </c>
      <c r="E19" s="491">
        <v>425</v>
      </c>
      <c r="F19" s="795">
        <f>SUM(E19/E32)*100</f>
        <v>0.83487211723568922</v>
      </c>
    </row>
    <row r="20" spans="2:6" ht="17.25" customHeight="1" x14ac:dyDescent="0.25">
      <c r="B20" s="731" t="s">
        <v>419</v>
      </c>
      <c r="C20" s="732" t="s">
        <v>420</v>
      </c>
      <c r="D20" s="725" t="s">
        <v>410</v>
      </c>
      <c r="E20" s="491">
        <v>357</v>
      </c>
      <c r="F20" s="795">
        <f>SUM(E20/E32)*100</f>
        <v>0.70129257847797899</v>
      </c>
    </row>
    <row r="21" spans="2:6" ht="16.5" customHeight="1" x14ac:dyDescent="0.25">
      <c r="B21" s="733" t="s">
        <v>421</v>
      </c>
      <c r="C21" s="734" t="s">
        <v>267</v>
      </c>
      <c r="D21" s="725" t="s">
        <v>410</v>
      </c>
      <c r="E21" s="804">
        <v>343</v>
      </c>
      <c r="F21" s="335">
        <f>SUM(E21/E32)*100</f>
        <v>0.67379090873374459</v>
      </c>
    </row>
    <row r="22" spans="2:6" x14ac:dyDescent="0.25">
      <c r="B22" s="723" t="s">
        <v>422</v>
      </c>
      <c r="C22" s="724" t="s">
        <v>268</v>
      </c>
      <c r="D22" s="725" t="s">
        <v>410</v>
      </c>
      <c r="E22" s="491">
        <v>1750</v>
      </c>
      <c r="F22" s="795">
        <f>SUM(E22/E32)*100</f>
        <v>3.4377087180293087</v>
      </c>
    </row>
    <row r="23" spans="2:6" ht="18" customHeight="1" x14ac:dyDescent="0.25">
      <c r="B23" s="726" t="s">
        <v>423</v>
      </c>
      <c r="C23" s="727" t="s">
        <v>269</v>
      </c>
      <c r="D23" s="728" t="s">
        <v>410</v>
      </c>
      <c r="E23" s="805">
        <v>6231</v>
      </c>
      <c r="F23" s="796">
        <f>SUM(E23/E32)*100</f>
        <v>12.240207441166071</v>
      </c>
    </row>
    <row r="24" spans="2:6" ht="17.25" customHeight="1" x14ac:dyDescent="0.25">
      <c r="B24" s="726" t="s">
        <v>410</v>
      </c>
      <c r="C24" s="727" t="s">
        <v>270</v>
      </c>
      <c r="D24" s="728" t="s">
        <v>410</v>
      </c>
      <c r="E24" s="805">
        <v>3199</v>
      </c>
      <c r="F24" s="796">
        <f>SUM(E24/E32)*100</f>
        <v>6.2841315365575774</v>
      </c>
    </row>
    <row r="25" spans="2:6" ht="19.5" customHeight="1" x14ac:dyDescent="0.25">
      <c r="B25" s="723" t="s">
        <v>424</v>
      </c>
      <c r="C25" s="724" t="s">
        <v>271</v>
      </c>
      <c r="D25" s="725" t="s">
        <v>410</v>
      </c>
      <c r="E25" s="491">
        <v>2571</v>
      </c>
      <c r="F25" s="795">
        <f>SUM(E25/E32)*100</f>
        <v>5.0504852080304881</v>
      </c>
    </row>
    <row r="26" spans="2:6" ht="17.25" customHeight="1" x14ac:dyDescent="0.25">
      <c r="B26" s="726" t="s">
        <v>425</v>
      </c>
      <c r="C26" s="727" t="s">
        <v>272</v>
      </c>
      <c r="D26" s="728" t="s">
        <v>410</v>
      </c>
      <c r="E26" s="805">
        <v>2660</v>
      </c>
      <c r="F26" s="796">
        <f>SUM(E26/E32)*100</f>
        <v>5.2253172514045492</v>
      </c>
    </row>
    <row r="27" spans="2:6" ht="17.25" customHeight="1" x14ac:dyDescent="0.25">
      <c r="B27" s="723" t="s">
        <v>426</v>
      </c>
      <c r="C27" s="724" t="s">
        <v>273</v>
      </c>
      <c r="D27" s="725" t="s">
        <v>410</v>
      </c>
      <c r="E27" s="804">
        <v>771</v>
      </c>
      <c r="F27" s="335">
        <f>SUM(E27/E32)*100</f>
        <v>1.5145562409146269</v>
      </c>
    </row>
    <row r="28" spans="2:6" ht="19.5" customHeight="1" x14ac:dyDescent="0.25">
      <c r="B28" s="723" t="s">
        <v>427</v>
      </c>
      <c r="C28" s="724" t="s">
        <v>274</v>
      </c>
      <c r="D28" s="725" t="s">
        <v>410</v>
      </c>
      <c r="E28" s="491">
        <v>1779</v>
      </c>
      <c r="F28" s="795">
        <f>SUM(E28/E32)*100</f>
        <v>3.494676462499509</v>
      </c>
    </row>
    <row r="29" spans="2:6" ht="26.25" customHeight="1" x14ac:dyDescent="0.25">
      <c r="B29" s="723" t="s">
        <v>428</v>
      </c>
      <c r="C29" s="724" t="s">
        <v>275</v>
      </c>
      <c r="D29" s="725" t="s">
        <v>410</v>
      </c>
      <c r="E29" s="328">
        <v>4</v>
      </c>
      <c r="F29" s="17">
        <f>SUM(E29/E32)*100</f>
        <v>7.8576199269241344E-3</v>
      </c>
    </row>
    <row r="30" spans="2:6" ht="18.75" customHeight="1" x14ac:dyDescent="0.25">
      <c r="B30" s="723" t="s">
        <v>96</v>
      </c>
      <c r="C30" s="724" t="s">
        <v>276</v>
      </c>
      <c r="D30" s="725" t="s">
        <v>410</v>
      </c>
      <c r="E30" s="491">
        <v>0</v>
      </c>
      <c r="F30" s="795">
        <f>SUM(E30/E32)*100</f>
        <v>0</v>
      </c>
    </row>
    <row r="31" spans="2:6" ht="16.5" customHeight="1" x14ac:dyDescent="0.25">
      <c r="B31" s="735" t="s">
        <v>429</v>
      </c>
      <c r="C31" s="736" t="s">
        <v>277</v>
      </c>
      <c r="D31" s="725" t="s">
        <v>410</v>
      </c>
      <c r="E31" s="491">
        <v>0</v>
      </c>
      <c r="F31" s="795">
        <f>SUM(E31/E32)*100</f>
        <v>0</v>
      </c>
    </row>
    <row r="32" spans="2:6" ht="15.75" thickBot="1" x14ac:dyDescent="0.3">
      <c r="B32" s="737" t="s">
        <v>96</v>
      </c>
      <c r="C32" s="738" t="s">
        <v>51</v>
      </c>
      <c r="D32" s="739" t="s">
        <v>410</v>
      </c>
      <c r="E32" s="806">
        <f>SUM(E10:E31)</f>
        <v>50906</v>
      </c>
      <c r="F32" s="797">
        <f>SUM(E32/E32)*100</f>
        <v>100</v>
      </c>
    </row>
    <row r="33" spans="3:5" x14ac:dyDescent="0.25">
      <c r="C33" s="11" t="s">
        <v>477</v>
      </c>
      <c r="E33" s="420"/>
    </row>
    <row r="34" spans="3:5" x14ac:dyDescent="0.25">
      <c r="C34" s="11" t="s">
        <v>430</v>
      </c>
      <c r="E34" s="420"/>
    </row>
  </sheetData>
  <mergeCells count="5">
    <mergeCell ref="D6:D7"/>
    <mergeCell ref="F6:F7"/>
    <mergeCell ref="C2:E2"/>
    <mergeCell ref="C3:E3"/>
    <mergeCell ref="C4:E4"/>
  </mergeCells>
  <printOptions horizontalCentered="1"/>
  <pageMargins left="0.6692913385826772" right="0.6692913385826772" top="1.0236220472440944" bottom="0" header="0" footer="0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-0.249977111117893"/>
    <pageSetUpPr fitToPage="1"/>
  </sheetPr>
  <dimension ref="B2:G19"/>
  <sheetViews>
    <sheetView workbookViewId="0">
      <selection activeCell="B2" sqref="B2:G19"/>
    </sheetView>
  </sheetViews>
  <sheetFormatPr defaultRowHeight="15" x14ac:dyDescent="0.25"/>
  <cols>
    <col min="1" max="1" width="2.7109375" style="11" customWidth="1"/>
    <col min="2" max="2" width="53" style="11" customWidth="1"/>
    <col min="3" max="3" width="10.28515625" style="11" customWidth="1"/>
    <col min="4" max="4" width="11.28515625" style="11" customWidth="1"/>
    <col min="5" max="5" width="11" style="11" customWidth="1"/>
    <col min="6" max="6" width="13.7109375" style="11" customWidth="1"/>
    <col min="7" max="7" width="14" style="11" customWidth="1"/>
    <col min="8" max="16384" width="9.140625" style="11"/>
  </cols>
  <sheetData>
    <row r="2" spans="2:7" x14ac:dyDescent="0.25">
      <c r="B2" s="11" t="s">
        <v>381</v>
      </c>
    </row>
    <row r="3" spans="2:7" x14ac:dyDescent="0.25">
      <c r="B3" s="11" t="s">
        <v>382</v>
      </c>
    </row>
    <row r="4" spans="2:7" ht="15.75" thickBot="1" x14ac:dyDescent="0.3"/>
    <row r="5" spans="2:7" ht="50.25" customHeight="1" x14ac:dyDescent="0.25">
      <c r="B5" s="923" t="s">
        <v>156</v>
      </c>
      <c r="C5" s="925" t="s">
        <v>175</v>
      </c>
      <c r="D5" s="927" t="s">
        <v>109</v>
      </c>
      <c r="E5" s="928"/>
      <c r="F5" s="929" t="s">
        <v>461</v>
      </c>
      <c r="G5" s="930"/>
    </row>
    <row r="6" spans="2:7" ht="35.25" customHeight="1" thickBot="1" x14ac:dyDescent="0.3">
      <c r="B6" s="924"/>
      <c r="C6" s="926"/>
      <c r="D6" s="243" t="s">
        <v>359</v>
      </c>
      <c r="E6" s="243" t="s">
        <v>447</v>
      </c>
      <c r="F6" s="410" t="s">
        <v>114</v>
      </c>
      <c r="G6" s="411" t="s">
        <v>322</v>
      </c>
    </row>
    <row r="7" spans="2:7" ht="36" customHeight="1" x14ac:dyDescent="0.25">
      <c r="B7" s="262" t="s">
        <v>164</v>
      </c>
      <c r="C7" s="212">
        <v>1</v>
      </c>
      <c r="D7" s="212">
        <v>547</v>
      </c>
      <c r="E7" s="212">
        <v>533</v>
      </c>
      <c r="F7" s="412">
        <f t="shared" ref="F7:F19" si="0">SUM(E7)-D7</f>
        <v>-14</v>
      </c>
      <c r="G7" s="413">
        <f t="shared" ref="G7:G19" si="1">SUM(E7-D7)/D7*100</f>
        <v>-2.5594149908592323</v>
      </c>
    </row>
    <row r="8" spans="2:7" ht="21.75" customHeight="1" x14ac:dyDescent="0.25">
      <c r="B8" s="213" t="s">
        <v>165</v>
      </c>
      <c r="C8" s="214">
        <v>2</v>
      </c>
      <c r="D8" s="150">
        <v>8978</v>
      </c>
      <c r="E8" s="150">
        <v>7883</v>
      </c>
      <c r="F8" s="414">
        <f t="shared" si="0"/>
        <v>-1095</v>
      </c>
      <c r="G8" s="244">
        <f t="shared" si="1"/>
        <v>-12.196480285141458</v>
      </c>
    </row>
    <row r="9" spans="2:7" ht="20.25" customHeight="1" x14ac:dyDescent="0.25">
      <c r="B9" s="213" t="s">
        <v>166</v>
      </c>
      <c r="C9" s="214">
        <v>3</v>
      </c>
      <c r="D9" s="150">
        <v>11064</v>
      </c>
      <c r="E9" s="150">
        <v>9900</v>
      </c>
      <c r="F9" s="414">
        <f t="shared" si="0"/>
        <v>-1164</v>
      </c>
      <c r="G9" s="244">
        <f t="shared" si="1"/>
        <v>-10.520607375271149</v>
      </c>
    </row>
    <row r="10" spans="2:7" ht="19.5" customHeight="1" x14ac:dyDescent="0.25">
      <c r="B10" s="213" t="s">
        <v>167</v>
      </c>
      <c r="C10" s="214">
        <v>4</v>
      </c>
      <c r="D10" s="150">
        <v>3277</v>
      </c>
      <c r="E10" s="150">
        <v>2939</v>
      </c>
      <c r="F10" s="414">
        <f t="shared" si="0"/>
        <v>-338</v>
      </c>
      <c r="G10" s="244">
        <f t="shared" si="1"/>
        <v>-10.314311870613366</v>
      </c>
    </row>
    <row r="11" spans="2:7" ht="21.75" customHeight="1" x14ac:dyDescent="0.25">
      <c r="B11" s="213" t="s">
        <v>168</v>
      </c>
      <c r="C11" s="214">
        <v>5</v>
      </c>
      <c r="D11" s="150">
        <v>14706</v>
      </c>
      <c r="E11" s="150">
        <v>13111</v>
      </c>
      <c r="F11" s="414">
        <f t="shared" si="0"/>
        <v>-1595</v>
      </c>
      <c r="G11" s="244">
        <f t="shared" si="1"/>
        <v>-10.845913232694139</v>
      </c>
    </row>
    <row r="12" spans="2:7" ht="19.5" customHeight="1" x14ac:dyDescent="0.25">
      <c r="B12" s="213" t="s">
        <v>169</v>
      </c>
      <c r="C12" s="214">
        <v>6</v>
      </c>
      <c r="D12" s="150">
        <v>1274</v>
      </c>
      <c r="E12" s="150">
        <v>1062</v>
      </c>
      <c r="F12" s="414">
        <f t="shared" si="0"/>
        <v>-212</v>
      </c>
      <c r="G12" s="244">
        <f t="shared" si="1"/>
        <v>-16.640502354788069</v>
      </c>
    </row>
    <row r="13" spans="2:7" ht="18.75" customHeight="1" x14ac:dyDescent="0.25">
      <c r="B13" s="213" t="s">
        <v>170</v>
      </c>
      <c r="C13" s="214">
        <v>7</v>
      </c>
      <c r="D13" s="150">
        <v>16927</v>
      </c>
      <c r="E13" s="150">
        <v>15434</v>
      </c>
      <c r="F13" s="414">
        <f t="shared" si="0"/>
        <v>-1493</v>
      </c>
      <c r="G13" s="244">
        <f t="shared" si="1"/>
        <v>-8.820228038045725</v>
      </c>
    </row>
    <row r="14" spans="2:7" ht="20.25" customHeight="1" x14ac:dyDescent="0.25">
      <c r="B14" s="213" t="s">
        <v>171</v>
      </c>
      <c r="C14" s="214">
        <v>8</v>
      </c>
      <c r="D14" s="150">
        <v>4139</v>
      </c>
      <c r="E14" s="150">
        <v>3755</v>
      </c>
      <c r="F14" s="414">
        <f t="shared" si="0"/>
        <v>-384</v>
      </c>
      <c r="G14" s="244">
        <f t="shared" si="1"/>
        <v>-9.2776032858178308</v>
      </c>
    </row>
    <row r="15" spans="2:7" ht="21" customHeight="1" x14ac:dyDescent="0.25">
      <c r="B15" s="213" t="s">
        <v>172</v>
      </c>
      <c r="C15" s="214">
        <v>9</v>
      </c>
      <c r="D15" s="150">
        <v>6239</v>
      </c>
      <c r="E15" s="150">
        <v>5634</v>
      </c>
      <c r="F15" s="414">
        <f t="shared" si="0"/>
        <v>-605</v>
      </c>
      <c r="G15" s="244">
        <f t="shared" si="1"/>
        <v>-9.6970668376342353</v>
      </c>
    </row>
    <row r="16" spans="2:7" ht="21" customHeight="1" thickBot="1" x14ac:dyDescent="0.3">
      <c r="B16" s="217" t="s">
        <v>179</v>
      </c>
      <c r="C16" s="218">
        <v>0</v>
      </c>
      <c r="D16" s="218">
        <v>31</v>
      </c>
      <c r="E16" s="218">
        <v>30</v>
      </c>
      <c r="F16" s="415">
        <f t="shared" si="0"/>
        <v>-1</v>
      </c>
      <c r="G16" s="245">
        <f t="shared" si="1"/>
        <v>-3.225806451612903</v>
      </c>
    </row>
    <row r="17" spans="2:7" ht="20.25" customHeight="1" x14ac:dyDescent="0.25">
      <c r="B17" s="262" t="s">
        <v>173</v>
      </c>
      <c r="C17" s="228" t="s">
        <v>157</v>
      </c>
      <c r="D17" s="263">
        <v>10109</v>
      </c>
      <c r="E17" s="263">
        <v>8765</v>
      </c>
      <c r="F17" s="416">
        <f t="shared" si="0"/>
        <v>-1344</v>
      </c>
      <c r="G17" s="413">
        <f>SUM(E17-D17)/D17*100</f>
        <v>-13.295083588881196</v>
      </c>
    </row>
    <row r="18" spans="2:7" ht="22.5" customHeight="1" thickBot="1" x14ac:dyDescent="0.3">
      <c r="B18" s="216" t="s">
        <v>174</v>
      </c>
      <c r="C18" s="211" t="s">
        <v>158</v>
      </c>
      <c r="D18" s="151">
        <f>SUM(D7:D16)</f>
        <v>67182</v>
      </c>
      <c r="E18" s="151">
        <f>SUM(E7:E16)</f>
        <v>60281</v>
      </c>
      <c r="F18" s="417">
        <f t="shared" si="0"/>
        <v>-6901</v>
      </c>
      <c r="G18" s="266">
        <f>SUM(E18-D18)/D18*100</f>
        <v>-10.272096692566461</v>
      </c>
    </row>
    <row r="19" spans="2:7" ht="21.75" customHeight="1" thickBot="1" x14ac:dyDescent="0.3">
      <c r="B19" s="247" t="s">
        <v>51</v>
      </c>
      <c r="C19" s="248" t="s">
        <v>159</v>
      </c>
      <c r="D19" s="249">
        <f>SUM(D17:D18)</f>
        <v>77291</v>
      </c>
      <c r="E19" s="249">
        <f>SUM(E17:E18)</f>
        <v>69046</v>
      </c>
      <c r="F19" s="418">
        <f t="shared" si="0"/>
        <v>-8245</v>
      </c>
      <c r="G19" s="419">
        <f t="shared" si="1"/>
        <v>-10.66747745533115</v>
      </c>
    </row>
  </sheetData>
  <mergeCells count="4">
    <mergeCell ref="B5:B6"/>
    <mergeCell ref="C5:C6"/>
    <mergeCell ref="D5:E5"/>
    <mergeCell ref="F5:G5"/>
  </mergeCells>
  <printOptions horizontalCentered="1"/>
  <pageMargins left="0.70866141732283472" right="0.70866141732283472" top="1.5354330708661419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-0.249977111117893"/>
  </sheetPr>
  <dimension ref="B1:E64"/>
  <sheetViews>
    <sheetView workbookViewId="0">
      <selection activeCell="B2" sqref="B2:H64"/>
    </sheetView>
  </sheetViews>
  <sheetFormatPr defaultRowHeight="15" x14ac:dyDescent="0.25"/>
  <cols>
    <col min="1" max="1" width="2.140625" style="11" customWidth="1"/>
    <col min="2" max="2" width="62.5703125" style="11" customWidth="1"/>
    <col min="3" max="3" width="10.85546875" style="11" customWidth="1"/>
    <col min="4" max="4" width="12.42578125" style="11" customWidth="1"/>
    <col min="5" max="5" width="7.85546875" style="11" customWidth="1"/>
    <col min="6" max="6" width="5.140625" style="11" customWidth="1"/>
    <col min="7" max="16384" width="9.140625" style="11"/>
  </cols>
  <sheetData>
    <row r="1" spans="2:5" ht="11.25" customHeight="1" x14ac:dyDescent="0.25"/>
    <row r="2" spans="2:5" x14ac:dyDescent="0.25">
      <c r="B2" s="11" t="s">
        <v>383</v>
      </c>
    </row>
    <row r="3" spans="2:5" x14ac:dyDescent="0.25">
      <c r="B3" s="11" t="s">
        <v>384</v>
      </c>
    </row>
    <row r="4" spans="2:5" ht="13.5" customHeight="1" thickBot="1" x14ac:dyDescent="0.3"/>
    <row r="5" spans="2:5" ht="45.75" thickBot="1" x14ac:dyDescent="0.3">
      <c r="B5" s="223" t="s">
        <v>156</v>
      </c>
      <c r="C5" s="224" t="s">
        <v>175</v>
      </c>
      <c r="D5" s="224" t="s">
        <v>464</v>
      </c>
      <c r="E5" s="225" t="s">
        <v>440</v>
      </c>
    </row>
    <row r="6" spans="2:5" ht="28.5" x14ac:dyDescent="0.25">
      <c r="B6" s="513" t="s">
        <v>220</v>
      </c>
      <c r="C6" s="514">
        <v>1</v>
      </c>
      <c r="D6" s="514">
        <f>SUM(D7:D10)</f>
        <v>533</v>
      </c>
      <c r="E6" s="515">
        <f>SUM(D6/D60)*100</f>
        <v>0.88419236575372018</v>
      </c>
    </row>
    <row r="7" spans="2:5" ht="30" x14ac:dyDescent="0.25">
      <c r="B7" s="213" t="s">
        <v>221</v>
      </c>
      <c r="C7" s="214">
        <v>11</v>
      </c>
      <c r="D7" s="214">
        <v>55</v>
      </c>
      <c r="E7" s="244">
        <f>SUM(D7)/D6*100</f>
        <v>10.318949343339586</v>
      </c>
    </row>
    <row r="8" spans="2:5" x14ac:dyDescent="0.25">
      <c r="B8" s="213" t="s">
        <v>176</v>
      </c>
      <c r="C8" s="214">
        <v>12</v>
      </c>
      <c r="D8" s="214">
        <v>123</v>
      </c>
      <c r="E8" s="244">
        <f>SUM(D8)/D6*100</f>
        <v>23.076923076923077</v>
      </c>
    </row>
    <row r="9" spans="2:5" x14ac:dyDescent="0.25">
      <c r="B9" s="213" t="s">
        <v>177</v>
      </c>
      <c r="C9" s="214">
        <v>13</v>
      </c>
      <c r="D9" s="214">
        <v>85</v>
      </c>
      <c r="E9" s="244">
        <f>SUM(D9)/D6*100</f>
        <v>15.947467166979362</v>
      </c>
    </row>
    <row r="10" spans="2:5" ht="30" x14ac:dyDescent="0.25">
      <c r="B10" s="213" t="s">
        <v>178</v>
      </c>
      <c r="C10" s="214">
        <v>14</v>
      </c>
      <c r="D10" s="214">
        <v>270</v>
      </c>
      <c r="E10" s="245">
        <f>SUM(D10)/D6*100</f>
        <v>50.656660412757972</v>
      </c>
    </row>
    <row r="11" spans="2:5" x14ac:dyDescent="0.25">
      <c r="B11" s="516" t="s">
        <v>165</v>
      </c>
      <c r="C11" s="517">
        <v>2</v>
      </c>
      <c r="D11" s="518">
        <f>SUM(D12:D17)</f>
        <v>7883</v>
      </c>
      <c r="E11" s="519">
        <f>SUM(D11/D60)*100</f>
        <v>13.077088966672749</v>
      </c>
    </row>
    <row r="12" spans="2:5" x14ac:dyDescent="0.25">
      <c r="B12" s="213" t="s">
        <v>181</v>
      </c>
      <c r="C12" s="214">
        <v>21</v>
      </c>
      <c r="D12" s="150">
        <v>1543</v>
      </c>
      <c r="E12" s="244">
        <f>SUM(D12)/D11*100</f>
        <v>19.573766332614486</v>
      </c>
    </row>
    <row r="13" spans="2:5" x14ac:dyDescent="0.25">
      <c r="B13" s="213" t="s">
        <v>182</v>
      </c>
      <c r="C13" s="214">
        <v>22</v>
      </c>
      <c r="D13" s="214">
        <v>610</v>
      </c>
      <c r="E13" s="244">
        <f>SUM(D13)/D11*100</f>
        <v>7.7381707471774712</v>
      </c>
    </row>
    <row r="14" spans="2:5" x14ac:dyDescent="0.25">
      <c r="B14" s="213" t="s">
        <v>183</v>
      </c>
      <c r="C14" s="214">
        <v>23</v>
      </c>
      <c r="D14" s="150">
        <v>1101</v>
      </c>
      <c r="E14" s="244">
        <f>SUM(D14)/D11*100</f>
        <v>13.966763922364581</v>
      </c>
    </row>
    <row r="15" spans="2:5" x14ac:dyDescent="0.25">
      <c r="B15" s="213" t="s">
        <v>184</v>
      </c>
      <c r="C15" s="214">
        <v>24</v>
      </c>
      <c r="D15" s="150">
        <v>2647</v>
      </c>
      <c r="E15" s="244">
        <f>SUM(D15)/D11*100</f>
        <v>33.578586832424207</v>
      </c>
    </row>
    <row r="16" spans="2:5" x14ac:dyDescent="0.25">
      <c r="B16" s="213" t="s">
        <v>185</v>
      </c>
      <c r="C16" s="214">
        <v>25</v>
      </c>
      <c r="D16" s="214">
        <v>182</v>
      </c>
      <c r="E16" s="244">
        <f>SUM(D16)/D11*100</f>
        <v>2.3087656983381959</v>
      </c>
    </row>
    <row r="17" spans="2:5" x14ac:dyDescent="0.25">
      <c r="B17" s="213" t="s">
        <v>186</v>
      </c>
      <c r="C17" s="214">
        <v>26</v>
      </c>
      <c r="D17" s="150">
        <v>1800</v>
      </c>
      <c r="E17" s="244">
        <f>SUM(D17)/D11*100</f>
        <v>22.833946467081059</v>
      </c>
    </row>
    <row r="18" spans="2:5" x14ac:dyDescent="0.25">
      <c r="B18" s="516" t="s">
        <v>166</v>
      </c>
      <c r="C18" s="517">
        <v>3</v>
      </c>
      <c r="D18" s="518">
        <f>SUM(D19:D23)</f>
        <v>9900</v>
      </c>
      <c r="E18" s="519">
        <f>SUM(D18)/D60*100</f>
        <v>16.423085217564406</v>
      </c>
    </row>
    <row r="19" spans="2:5" x14ac:dyDescent="0.25">
      <c r="B19" s="213" t="s">
        <v>187</v>
      </c>
      <c r="C19" s="214">
        <v>31</v>
      </c>
      <c r="D19" s="150">
        <v>4218</v>
      </c>
      <c r="E19" s="244">
        <f>SUM(D19)/D18*100</f>
        <v>42.606060606060609</v>
      </c>
    </row>
    <row r="20" spans="2:5" x14ac:dyDescent="0.25">
      <c r="B20" s="213" t="s">
        <v>188</v>
      </c>
      <c r="C20" s="214">
        <v>32</v>
      </c>
      <c r="D20" s="150">
        <v>1603</v>
      </c>
      <c r="E20" s="244">
        <f>SUM(D20)/D18*100</f>
        <v>16.19191919191919</v>
      </c>
    </row>
    <row r="21" spans="2:5" x14ac:dyDescent="0.25">
      <c r="B21" s="213" t="s">
        <v>189</v>
      </c>
      <c r="C21" s="214">
        <v>33</v>
      </c>
      <c r="D21" s="150">
        <v>2451</v>
      </c>
      <c r="E21" s="244">
        <f>SUM(D21)/D18*100</f>
        <v>24.757575757575758</v>
      </c>
    </row>
    <row r="22" spans="2:5" ht="30" x14ac:dyDescent="0.25">
      <c r="B22" s="213" t="s">
        <v>190</v>
      </c>
      <c r="C22" s="214">
        <v>34</v>
      </c>
      <c r="D22" s="150">
        <v>1122</v>
      </c>
      <c r="E22" s="244">
        <f>SUM(D22)/D18*100</f>
        <v>11.333333333333332</v>
      </c>
    </row>
    <row r="23" spans="2:5" x14ac:dyDescent="0.25">
      <c r="B23" s="213" t="s">
        <v>191</v>
      </c>
      <c r="C23" s="214">
        <v>35</v>
      </c>
      <c r="D23" s="214">
        <v>506</v>
      </c>
      <c r="E23" s="244">
        <f>SUM(D23)/D18*100</f>
        <v>5.1111111111111116</v>
      </c>
    </row>
    <row r="24" spans="2:5" x14ac:dyDescent="0.25">
      <c r="B24" s="516" t="s">
        <v>167</v>
      </c>
      <c r="C24" s="517">
        <v>4</v>
      </c>
      <c r="D24" s="518">
        <f>SUM(D25:D28)</f>
        <v>2939</v>
      </c>
      <c r="E24" s="519">
        <f>SUM(D24)/D60*100</f>
        <v>4.8754997428708879</v>
      </c>
    </row>
    <row r="25" spans="2:5" x14ac:dyDescent="0.25">
      <c r="B25" s="213" t="s">
        <v>192</v>
      </c>
      <c r="C25" s="214">
        <v>41</v>
      </c>
      <c r="D25" s="150">
        <v>1011</v>
      </c>
      <c r="E25" s="244">
        <f>SUM(D25)/D24*100</f>
        <v>34.399455597141888</v>
      </c>
    </row>
    <row r="26" spans="2:5" x14ac:dyDescent="0.25">
      <c r="B26" s="213" t="s">
        <v>193</v>
      </c>
      <c r="C26" s="214">
        <v>42</v>
      </c>
      <c r="D26" s="214">
        <v>692</v>
      </c>
      <c r="E26" s="244">
        <f>SUM(D26)/D24*100</f>
        <v>23.545423613473972</v>
      </c>
    </row>
    <row r="27" spans="2:5" ht="30" x14ac:dyDescent="0.25">
      <c r="B27" s="213" t="s">
        <v>194</v>
      </c>
      <c r="C27" s="214">
        <v>43</v>
      </c>
      <c r="D27" s="150">
        <v>1098</v>
      </c>
      <c r="E27" s="244">
        <f>SUM(D27)/D24*100</f>
        <v>37.359646138142224</v>
      </c>
    </row>
    <row r="28" spans="2:5" x14ac:dyDescent="0.25">
      <c r="B28" s="213" t="s">
        <v>195</v>
      </c>
      <c r="C28" s="214">
        <v>44</v>
      </c>
      <c r="D28" s="214">
        <v>138</v>
      </c>
      <c r="E28" s="244">
        <f>SUM(D28)/D24*100</f>
        <v>4.695474651241919</v>
      </c>
    </row>
    <row r="29" spans="2:5" x14ac:dyDescent="0.25">
      <c r="B29" s="516" t="s">
        <v>168</v>
      </c>
      <c r="C29" s="517">
        <v>5</v>
      </c>
      <c r="D29" s="518">
        <f>SUM(D30:D33)</f>
        <v>13111</v>
      </c>
      <c r="E29" s="519">
        <f>SUM(D29)/D60*100</f>
        <v>21.749805079544135</v>
      </c>
    </row>
    <row r="30" spans="2:5" x14ac:dyDescent="0.25">
      <c r="B30" s="213" t="s">
        <v>196</v>
      </c>
      <c r="C30" s="214">
        <v>51</v>
      </c>
      <c r="D30" s="150">
        <v>6191</v>
      </c>
      <c r="E30" s="244">
        <f>SUM(D30)/D29*100</f>
        <v>47.219891693997404</v>
      </c>
    </row>
    <row r="31" spans="2:5" x14ac:dyDescent="0.25">
      <c r="B31" s="213" t="s">
        <v>197</v>
      </c>
      <c r="C31" s="214">
        <v>52</v>
      </c>
      <c r="D31" s="150">
        <v>6280</v>
      </c>
      <c r="E31" s="244">
        <f>SUM(D31)/D29*100</f>
        <v>47.898711006025472</v>
      </c>
    </row>
    <row r="32" spans="2:5" x14ac:dyDescent="0.25">
      <c r="B32" s="213" t="s">
        <v>198</v>
      </c>
      <c r="C32" s="214">
        <v>53</v>
      </c>
      <c r="D32" s="214">
        <v>346</v>
      </c>
      <c r="E32" s="244">
        <f>SUM(D32)/D29*100</f>
        <v>2.6390054153001294</v>
      </c>
    </row>
    <row r="33" spans="2:5" x14ac:dyDescent="0.25">
      <c r="B33" s="213" t="s">
        <v>199</v>
      </c>
      <c r="C33" s="214">
        <v>54</v>
      </c>
      <c r="D33" s="214">
        <v>294</v>
      </c>
      <c r="E33" s="244">
        <f>SUM(D33)/D29*100</f>
        <v>2.2423918846769886</v>
      </c>
    </row>
    <row r="34" spans="2:5" x14ac:dyDescent="0.25">
      <c r="B34" s="516" t="s">
        <v>169</v>
      </c>
      <c r="C34" s="517">
        <v>6</v>
      </c>
      <c r="D34" s="518">
        <f>SUM(D35:D37)</f>
        <v>1062</v>
      </c>
      <c r="E34" s="519">
        <f>SUM(D34)/D60*100</f>
        <v>1.7617491415205455</v>
      </c>
    </row>
    <row r="35" spans="2:5" x14ac:dyDescent="0.25">
      <c r="B35" s="213" t="s">
        <v>200</v>
      </c>
      <c r="C35" s="214">
        <v>61</v>
      </c>
      <c r="D35" s="150">
        <v>645</v>
      </c>
      <c r="E35" s="244">
        <f>SUM(D35)/D34*100</f>
        <v>60.734463276836159</v>
      </c>
    </row>
    <row r="36" spans="2:5" x14ac:dyDescent="0.25">
      <c r="B36" s="213" t="s">
        <v>201</v>
      </c>
      <c r="C36" s="214">
        <v>62</v>
      </c>
      <c r="D36" s="214">
        <v>253</v>
      </c>
      <c r="E36" s="244">
        <f>SUM(D36)/D34*100</f>
        <v>23.822975517890772</v>
      </c>
    </row>
    <row r="37" spans="2:5" x14ac:dyDescent="0.25">
      <c r="B37" s="213" t="s">
        <v>202</v>
      </c>
      <c r="C37" s="214">
        <v>63</v>
      </c>
      <c r="D37" s="214">
        <v>164</v>
      </c>
      <c r="E37" s="244">
        <f>SUM(D37)/D34*100</f>
        <v>15.442561205273069</v>
      </c>
    </row>
    <row r="38" spans="2:5" x14ac:dyDescent="0.25">
      <c r="B38" s="516" t="s">
        <v>170</v>
      </c>
      <c r="C38" s="517">
        <v>7</v>
      </c>
      <c r="D38" s="518">
        <f>SUM(D39:D43)</f>
        <v>15434</v>
      </c>
      <c r="E38" s="519">
        <f>SUM(D38)/D60*100</f>
        <v>25.603423964433237</v>
      </c>
    </row>
    <row r="39" spans="2:5" x14ac:dyDescent="0.25">
      <c r="B39" s="213" t="s">
        <v>203</v>
      </c>
      <c r="C39" s="214">
        <v>71</v>
      </c>
      <c r="D39" s="150">
        <v>4030</v>
      </c>
      <c r="E39" s="244">
        <f>SUM(D39)/D38*100</f>
        <v>26.111183102241803</v>
      </c>
    </row>
    <row r="40" spans="2:5" x14ac:dyDescent="0.25">
      <c r="B40" s="213" t="s">
        <v>204</v>
      </c>
      <c r="C40" s="214">
        <v>72</v>
      </c>
      <c r="D40" s="150">
        <v>5355</v>
      </c>
      <c r="E40" s="244">
        <f>SUM(D40)/D38*100</f>
        <v>34.696125437346119</v>
      </c>
    </row>
    <row r="41" spans="2:5" x14ac:dyDescent="0.25">
      <c r="B41" s="213" t="s">
        <v>205</v>
      </c>
      <c r="C41" s="214">
        <v>73</v>
      </c>
      <c r="D41" s="150">
        <v>679</v>
      </c>
      <c r="E41" s="244">
        <f>SUM(D41)/D38*100</f>
        <v>4.3993779966308146</v>
      </c>
    </row>
    <row r="42" spans="2:5" x14ac:dyDescent="0.25">
      <c r="B42" s="213" t="s">
        <v>206</v>
      </c>
      <c r="C42" s="214">
        <v>74</v>
      </c>
      <c r="D42" s="150">
        <v>1077</v>
      </c>
      <c r="E42" s="244">
        <f>SUM(D42)/D38*100</f>
        <v>6.9781002980432811</v>
      </c>
    </row>
    <row r="43" spans="2:5" ht="30" x14ac:dyDescent="0.25">
      <c r="B43" s="213" t="s">
        <v>207</v>
      </c>
      <c r="C43" s="214">
        <v>75</v>
      </c>
      <c r="D43" s="150">
        <v>4293</v>
      </c>
      <c r="E43" s="244">
        <f>SUM(D43)/D38*100</f>
        <v>27.81521316573798</v>
      </c>
    </row>
    <row r="44" spans="2:5" x14ac:dyDescent="0.25">
      <c r="B44" s="516" t="s">
        <v>171</v>
      </c>
      <c r="C44" s="517">
        <v>8</v>
      </c>
      <c r="D44" s="518">
        <f>SUM(D45:D47)</f>
        <v>3755</v>
      </c>
      <c r="E44" s="519">
        <f>SUM(D44)/D60*100</f>
        <v>6.2291601001974088</v>
      </c>
    </row>
    <row r="45" spans="2:5" x14ac:dyDescent="0.25">
      <c r="B45" s="213" t="s">
        <v>208</v>
      </c>
      <c r="C45" s="214">
        <v>81</v>
      </c>
      <c r="D45" s="150">
        <v>1917</v>
      </c>
      <c r="E45" s="244">
        <f>SUM(D45)/D44*100</f>
        <v>51.051930758988021</v>
      </c>
    </row>
    <row r="46" spans="2:5" x14ac:dyDescent="0.25">
      <c r="B46" s="213" t="s">
        <v>209</v>
      </c>
      <c r="C46" s="214">
        <v>82</v>
      </c>
      <c r="D46" s="214">
        <v>400</v>
      </c>
      <c r="E46" s="244">
        <f>SUM(D46)/D44*100</f>
        <v>10.652463382157123</v>
      </c>
    </row>
    <row r="47" spans="2:5" x14ac:dyDescent="0.25">
      <c r="B47" s="213" t="s">
        <v>210</v>
      </c>
      <c r="C47" s="214">
        <v>83</v>
      </c>
      <c r="D47" s="150">
        <v>1438</v>
      </c>
      <c r="E47" s="244">
        <f>SUM(D47)/D44*100</f>
        <v>38.295605858854856</v>
      </c>
    </row>
    <row r="48" spans="2:5" x14ac:dyDescent="0.25">
      <c r="B48" s="516" t="s">
        <v>172</v>
      </c>
      <c r="C48" s="517">
        <v>9</v>
      </c>
      <c r="D48" s="518">
        <f>SUM(D49:D54)</f>
        <v>5634</v>
      </c>
      <c r="E48" s="519">
        <f>SUM(D48)/D60*100</f>
        <v>9.3462284965411992</v>
      </c>
    </row>
    <row r="49" spans="2:5" x14ac:dyDescent="0.25">
      <c r="B49" s="213" t="s">
        <v>211</v>
      </c>
      <c r="C49" s="214">
        <v>91</v>
      </c>
      <c r="D49" s="150">
        <v>993</v>
      </c>
      <c r="E49" s="244">
        <f>SUM(D49)/D48*100</f>
        <v>17.625133120340788</v>
      </c>
    </row>
    <row r="50" spans="2:5" ht="30" x14ac:dyDescent="0.25">
      <c r="B50" s="213" t="s">
        <v>212</v>
      </c>
      <c r="C50" s="214">
        <v>92</v>
      </c>
      <c r="D50" s="214">
        <v>386</v>
      </c>
      <c r="E50" s="244">
        <f>SUM(D50)/D48*100</f>
        <v>6.8512602058927934</v>
      </c>
    </row>
    <row r="51" spans="2:5" ht="30" x14ac:dyDescent="0.25">
      <c r="B51" s="213" t="s">
        <v>213</v>
      </c>
      <c r="C51" s="214">
        <v>93</v>
      </c>
      <c r="D51" s="150">
        <v>3066</v>
      </c>
      <c r="E51" s="244">
        <f>SUM(D51)/D48*100</f>
        <v>54.419595314164006</v>
      </c>
    </row>
    <row r="52" spans="2:5" ht="30" x14ac:dyDescent="0.25">
      <c r="B52" s="213" t="s">
        <v>214</v>
      </c>
      <c r="C52" s="214">
        <v>94</v>
      </c>
      <c r="D52" s="214">
        <v>404</v>
      </c>
      <c r="E52" s="244">
        <f>SUM(D52)/D48*100</f>
        <v>7.1707490237841673</v>
      </c>
    </row>
    <row r="53" spans="2:5" x14ac:dyDescent="0.25">
      <c r="B53" s="213" t="s">
        <v>215</v>
      </c>
      <c r="C53" s="214">
        <v>95</v>
      </c>
      <c r="D53" s="214">
        <v>10</v>
      </c>
      <c r="E53" s="244">
        <f>SUM(D53)/D48*100</f>
        <v>0.17749378771742991</v>
      </c>
    </row>
    <row r="54" spans="2:5" x14ac:dyDescent="0.25">
      <c r="B54" s="213" t="s">
        <v>216</v>
      </c>
      <c r="C54" s="214">
        <v>96</v>
      </c>
      <c r="D54" s="150">
        <v>775</v>
      </c>
      <c r="E54" s="244">
        <f>SUM(D54)/D48*100</f>
        <v>13.755768548100816</v>
      </c>
    </row>
    <row r="55" spans="2:5" x14ac:dyDescent="0.25">
      <c r="B55" s="516" t="s">
        <v>179</v>
      </c>
      <c r="C55" s="517">
        <v>0</v>
      </c>
      <c r="D55" s="517">
        <f>SUM(D56:D58)</f>
        <v>30</v>
      </c>
      <c r="E55" s="520">
        <f>SUM(D55)/D60*100</f>
        <v>4.9766924901710322E-2</v>
      </c>
    </row>
    <row r="56" spans="2:5" x14ac:dyDescent="0.25">
      <c r="B56" s="213" t="s">
        <v>217</v>
      </c>
      <c r="C56" s="214">
        <v>1</v>
      </c>
      <c r="D56" s="214">
        <v>0</v>
      </c>
      <c r="E56" s="244">
        <f>SUM(D56)/D55*100</f>
        <v>0</v>
      </c>
    </row>
    <row r="57" spans="2:5" x14ac:dyDescent="0.25">
      <c r="B57" s="213" t="s">
        <v>218</v>
      </c>
      <c r="C57" s="214">
        <v>2</v>
      </c>
      <c r="D57" s="214">
        <v>1</v>
      </c>
      <c r="E57" s="244">
        <f>SUM(D57)/D55*100</f>
        <v>3.3333333333333335</v>
      </c>
    </row>
    <row r="58" spans="2:5" ht="15.75" thickBot="1" x14ac:dyDescent="0.3">
      <c r="B58" s="216" t="s">
        <v>219</v>
      </c>
      <c r="C58" s="211">
        <v>3</v>
      </c>
      <c r="D58" s="211">
        <v>29</v>
      </c>
      <c r="E58" s="266">
        <f>SUM(D58)/D55*100</f>
        <v>96.666666666666671</v>
      </c>
    </row>
    <row r="59" spans="2:5" x14ac:dyDescent="0.25">
      <c r="B59" s="513" t="s">
        <v>222</v>
      </c>
      <c r="C59" s="514" t="s">
        <v>157</v>
      </c>
      <c r="D59" s="521">
        <f>SUM(T.XIX!E17)</f>
        <v>8765</v>
      </c>
      <c r="E59" s="515">
        <f>SUM(D59)/D61*100</f>
        <v>12.694435593662195</v>
      </c>
    </row>
    <row r="60" spans="2:5" ht="15.75" thickBot="1" x14ac:dyDescent="0.3">
      <c r="B60" s="522" t="s">
        <v>180</v>
      </c>
      <c r="C60" s="523" t="s">
        <v>158</v>
      </c>
      <c r="D60" s="524">
        <f>SUM(D6,D11,D18,D24,D29,D34,D38,D44,D48,D55)</f>
        <v>60281</v>
      </c>
      <c r="E60" s="525">
        <f>SUM(E6,E11,E18,E24,E29,E34,E38,E44,E48,E55)</f>
        <v>99.999999999999986</v>
      </c>
    </row>
    <row r="61" spans="2:5" ht="19.5" thickBot="1" x14ac:dyDescent="0.3">
      <c r="B61" s="526" t="s">
        <v>51</v>
      </c>
      <c r="C61" s="527" t="s">
        <v>159</v>
      </c>
      <c r="D61" s="528">
        <f>SUM(D59:D60)</f>
        <v>69046</v>
      </c>
      <c r="E61" s="529" t="s">
        <v>96</v>
      </c>
    </row>
    <row r="62" spans="2:5" x14ac:dyDescent="0.25">
      <c r="B62" s="219" t="s">
        <v>465</v>
      </c>
      <c r="C62" s="219"/>
      <c r="D62" s="219"/>
      <c r="E62" s="219"/>
    </row>
    <row r="63" spans="2:5" ht="14.25" customHeight="1" x14ac:dyDescent="0.25">
      <c r="B63" s="11" t="s">
        <v>434</v>
      </c>
    </row>
    <row r="64" spans="2:5" ht="13.5" customHeight="1" x14ac:dyDescent="0.25">
      <c r="B64" s="11" t="s">
        <v>435</v>
      </c>
    </row>
  </sheetData>
  <printOptions horizontalCentered="1"/>
  <pageMargins left="1.0236220472440944" right="0" top="0.6692913385826772" bottom="0" header="0" footer="0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-0.249977111117893"/>
  </sheetPr>
  <dimension ref="B1:F40"/>
  <sheetViews>
    <sheetView topLeftCell="A13" zoomScale="80" zoomScaleNormal="80" workbookViewId="0">
      <selection activeCell="D35" sqref="D34:E35"/>
    </sheetView>
  </sheetViews>
  <sheetFormatPr defaultRowHeight="15" x14ac:dyDescent="0.25"/>
  <cols>
    <col min="1" max="1" width="2.42578125" style="11" customWidth="1"/>
    <col min="2" max="2" width="24.140625" style="11" customWidth="1"/>
    <col min="3" max="3" width="14.42578125" style="11" customWidth="1"/>
    <col min="4" max="4" width="14.5703125" style="11" customWidth="1"/>
    <col min="5" max="5" width="15.28515625" style="11" customWidth="1"/>
    <col min="6" max="6" width="3.28515625" style="11" customWidth="1"/>
    <col min="7" max="16384" width="9.140625" style="11"/>
  </cols>
  <sheetData>
    <row r="1" spans="2:6" ht="11.25" customHeight="1" x14ac:dyDescent="0.25"/>
    <row r="2" spans="2:6" x14ac:dyDescent="0.25">
      <c r="B2" s="11" t="s">
        <v>385</v>
      </c>
    </row>
    <row r="3" spans="2:6" x14ac:dyDescent="0.25">
      <c r="B3" s="11" t="s">
        <v>386</v>
      </c>
    </row>
    <row r="4" spans="2:6" ht="13.5" customHeight="1" thickBot="1" x14ac:dyDescent="0.3"/>
    <row r="5" spans="2:6" ht="22.5" customHeight="1" thickBot="1" x14ac:dyDescent="0.3">
      <c r="B5" s="188"/>
      <c r="C5" s="241"/>
      <c r="D5" s="192" t="s">
        <v>462</v>
      </c>
      <c r="E5" s="242"/>
    </row>
    <row r="6" spans="2:6" ht="21.75" customHeight="1" thickBot="1" x14ac:dyDescent="0.3">
      <c r="B6" s="191" t="s">
        <v>13</v>
      </c>
      <c r="C6" s="111"/>
      <c r="D6" s="907" t="s">
        <v>50</v>
      </c>
      <c r="E6" s="869"/>
    </row>
    <row r="7" spans="2:6" ht="34.5" customHeight="1" thickBot="1" x14ac:dyDescent="0.3">
      <c r="B7" s="138"/>
      <c r="C7" s="190" t="s">
        <v>47</v>
      </c>
      <c r="D7" s="184" t="s">
        <v>48</v>
      </c>
      <c r="E7" s="185" t="s">
        <v>49</v>
      </c>
    </row>
    <row r="8" spans="2:6" ht="23.25" customHeight="1" thickBot="1" x14ac:dyDescent="0.3">
      <c r="B8" s="139" t="s">
        <v>14</v>
      </c>
      <c r="C8" s="156">
        <f>SUM(C9:C33)</f>
        <v>50402</v>
      </c>
      <c r="D8" s="140">
        <f>SUM(D9:D33)</f>
        <v>19293</v>
      </c>
      <c r="E8" s="157">
        <f>SUM(E9:E33)</f>
        <v>7195</v>
      </c>
      <c r="F8" s="348"/>
    </row>
    <row r="9" spans="2:6" ht="14.25" customHeight="1" x14ac:dyDescent="0.25">
      <c r="B9" s="69" t="s">
        <v>15</v>
      </c>
      <c r="C9" s="47">
        <v>474</v>
      </c>
      <c r="D9" s="43">
        <v>329</v>
      </c>
      <c r="E9" s="158">
        <v>109</v>
      </c>
    </row>
    <row r="10" spans="2:6" x14ac:dyDescent="0.25">
      <c r="B10" s="12" t="s">
        <v>16</v>
      </c>
      <c r="C10" s="45">
        <v>867</v>
      </c>
      <c r="D10" s="13">
        <v>775</v>
      </c>
      <c r="E10" s="15">
        <v>229</v>
      </c>
    </row>
    <row r="11" spans="2:6" ht="14.25" customHeight="1" x14ac:dyDescent="0.25">
      <c r="B11" s="12" t="s">
        <v>17</v>
      </c>
      <c r="C11" s="45">
        <v>4069</v>
      </c>
      <c r="D11" s="13">
        <v>737</v>
      </c>
      <c r="E11" s="15">
        <v>282</v>
      </c>
    </row>
    <row r="12" spans="2:6" ht="15.75" customHeight="1" x14ac:dyDescent="0.25">
      <c r="B12" s="12" t="s">
        <v>18</v>
      </c>
      <c r="C12" s="45">
        <v>2643</v>
      </c>
      <c r="D12" s="13">
        <v>1430</v>
      </c>
      <c r="E12" s="15">
        <v>418</v>
      </c>
    </row>
    <row r="13" spans="2:6" ht="14.25" customHeight="1" x14ac:dyDescent="0.25">
      <c r="B13" s="12" t="s">
        <v>19</v>
      </c>
      <c r="C13" s="45">
        <v>2543</v>
      </c>
      <c r="D13" s="13">
        <v>1202</v>
      </c>
      <c r="E13" s="15">
        <v>379</v>
      </c>
    </row>
    <row r="14" spans="2:6" x14ac:dyDescent="0.25">
      <c r="B14" s="12" t="s">
        <v>20</v>
      </c>
      <c r="C14" s="45">
        <v>1435</v>
      </c>
      <c r="D14" s="13">
        <v>608</v>
      </c>
      <c r="E14" s="15">
        <v>144</v>
      </c>
    </row>
    <row r="15" spans="2:6" ht="15.75" customHeight="1" x14ac:dyDescent="0.25">
      <c r="B15" s="12" t="s">
        <v>21</v>
      </c>
      <c r="C15" s="45">
        <v>804</v>
      </c>
      <c r="D15" s="13">
        <v>353</v>
      </c>
      <c r="E15" s="15">
        <v>85</v>
      </c>
    </row>
    <row r="16" spans="2:6" x14ac:dyDescent="0.25">
      <c r="B16" s="12" t="s">
        <v>22</v>
      </c>
      <c r="C16" s="45">
        <v>582</v>
      </c>
      <c r="D16" s="13">
        <v>222</v>
      </c>
      <c r="E16" s="15">
        <v>82</v>
      </c>
    </row>
    <row r="17" spans="2:5" x14ac:dyDescent="0.25">
      <c r="B17" s="12" t="s">
        <v>23</v>
      </c>
      <c r="C17" s="45">
        <v>1668</v>
      </c>
      <c r="D17" s="13">
        <v>631</v>
      </c>
      <c r="E17" s="15">
        <v>192</v>
      </c>
    </row>
    <row r="18" spans="2:5" x14ac:dyDescent="0.25">
      <c r="B18" s="12" t="s">
        <v>24</v>
      </c>
      <c r="C18" s="45">
        <v>948</v>
      </c>
      <c r="D18" s="13">
        <v>607</v>
      </c>
      <c r="E18" s="15">
        <v>223</v>
      </c>
    </row>
    <row r="19" spans="2:5" x14ac:dyDescent="0.25">
      <c r="B19" s="12" t="s">
        <v>25</v>
      </c>
      <c r="C19" s="45">
        <v>1377</v>
      </c>
      <c r="D19" s="13">
        <v>761</v>
      </c>
      <c r="E19" s="15">
        <v>310</v>
      </c>
    </row>
    <row r="20" spans="2:5" x14ac:dyDescent="0.25">
      <c r="B20" s="12" t="s">
        <v>26</v>
      </c>
      <c r="C20" s="45">
        <v>5430</v>
      </c>
      <c r="D20" s="13">
        <v>1626</v>
      </c>
      <c r="E20" s="15">
        <v>341</v>
      </c>
    </row>
    <row r="21" spans="2:5" x14ac:dyDescent="0.25">
      <c r="B21" s="12" t="s">
        <v>27</v>
      </c>
      <c r="C21" s="45">
        <v>1253</v>
      </c>
      <c r="D21" s="13">
        <v>965</v>
      </c>
      <c r="E21" s="15">
        <v>365</v>
      </c>
    </row>
    <row r="22" spans="2:5" x14ac:dyDescent="0.25">
      <c r="B22" s="18" t="s">
        <v>28</v>
      </c>
      <c r="C22" s="239">
        <v>546</v>
      </c>
      <c r="D22" s="127">
        <v>443</v>
      </c>
      <c r="E22" s="15">
        <v>245</v>
      </c>
    </row>
    <row r="23" spans="2:5" x14ac:dyDescent="0.25">
      <c r="B23" s="18" t="s">
        <v>29</v>
      </c>
      <c r="C23" s="239">
        <v>2682</v>
      </c>
      <c r="D23" s="127">
        <v>1449</v>
      </c>
      <c r="E23" s="15">
        <v>691</v>
      </c>
    </row>
    <row r="24" spans="2:5" x14ac:dyDescent="0.25">
      <c r="B24" s="18" t="s">
        <v>30</v>
      </c>
      <c r="C24" s="239">
        <v>1896</v>
      </c>
      <c r="D24" s="127">
        <v>841</v>
      </c>
      <c r="E24" s="15">
        <v>335</v>
      </c>
    </row>
    <row r="25" spans="2:5" x14ac:dyDescent="0.25">
      <c r="B25" s="18" t="s">
        <v>31</v>
      </c>
      <c r="C25" s="239">
        <v>2217</v>
      </c>
      <c r="D25" s="127">
        <v>627</v>
      </c>
      <c r="E25" s="15">
        <v>236</v>
      </c>
    </row>
    <row r="26" spans="2:5" x14ac:dyDescent="0.25">
      <c r="B26" s="18" t="s">
        <v>32</v>
      </c>
      <c r="C26" s="239">
        <v>1160</v>
      </c>
      <c r="D26" s="127">
        <v>577</v>
      </c>
      <c r="E26" s="15">
        <v>140</v>
      </c>
    </row>
    <row r="27" spans="2:5" x14ac:dyDescent="0.25">
      <c r="B27" s="18" t="s">
        <v>33</v>
      </c>
      <c r="C27" s="239">
        <v>2178</v>
      </c>
      <c r="D27" s="127">
        <v>825</v>
      </c>
      <c r="E27" s="15">
        <v>277</v>
      </c>
    </row>
    <row r="28" spans="2:5" x14ac:dyDescent="0.25">
      <c r="B28" s="18" t="s">
        <v>34</v>
      </c>
      <c r="C28" s="239">
        <v>1809</v>
      </c>
      <c r="D28" s="127">
        <v>1062</v>
      </c>
      <c r="E28" s="15">
        <v>395</v>
      </c>
    </row>
    <row r="29" spans="2:5" x14ac:dyDescent="0.25">
      <c r="B29" s="18" t="s">
        <v>35</v>
      </c>
      <c r="C29" s="239">
        <v>1639</v>
      </c>
      <c r="D29" s="127">
        <v>501</v>
      </c>
      <c r="E29" s="15">
        <v>333</v>
      </c>
    </row>
    <row r="30" spans="2:5" x14ac:dyDescent="0.25">
      <c r="B30" s="18" t="s">
        <v>36</v>
      </c>
      <c r="C30" s="239">
        <v>944</v>
      </c>
      <c r="D30" s="127">
        <v>389</v>
      </c>
      <c r="E30" s="15">
        <v>117</v>
      </c>
    </row>
    <row r="31" spans="2:5" x14ac:dyDescent="0.25">
      <c r="B31" s="18" t="s">
        <v>37</v>
      </c>
      <c r="C31" s="239">
        <v>1172</v>
      </c>
      <c r="D31" s="127">
        <v>629</v>
      </c>
      <c r="E31" s="15">
        <v>281</v>
      </c>
    </row>
    <row r="32" spans="2:5" x14ac:dyDescent="0.25">
      <c r="B32" s="18" t="s">
        <v>38</v>
      </c>
      <c r="C32" s="239">
        <v>8449</v>
      </c>
      <c r="D32" s="127">
        <v>1171</v>
      </c>
      <c r="E32" s="15">
        <v>772</v>
      </c>
    </row>
    <row r="33" spans="2:5" ht="15.75" thickBot="1" x14ac:dyDescent="0.3">
      <c r="B33" s="19" t="s">
        <v>39</v>
      </c>
      <c r="C33" s="240">
        <v>1617</v>
      </c>
      <c r="D33" s="130">
        <v>533</v>
      </c>
      <c r="E33" s="22">
        <v>214</v>
      </c>
    </row>
    <row r="40" spans="2:5" x14ac:dyDescent="0.25">
      <c r="E40" s="349"/>
    </row>
  </sheetData>
  <mergeCells count="1">
    <mergeCell ref="D6:E6"/>
  </mergeCells>
  <printOptions horizontalCentered="1"/>
  <pageMargins left="0.31496062992125984" right="0.31496062992125984" top="1.7322834645669292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B1:L34"/>
  <sheetViews>
    <sheetView zoomScale="80" zoomScaleNormal="80" workbookViewId="0">
      <selection activeCell="K2" sqref="K2"/>
    </sheetView>
  </sheetViews>
  <sheetFormatPr defaultRowHeight="15" x14ac:dyDescent="0.25"/>
  <cols>
    <col min="1" max="1" width="2.28515625" style="11" customWidth="1"/>
    <col min="2" max="2" width="23.28515625" style="11" customWidth="1"/>
    <col min="3" max="3" width="9.85546875" style="11" customWidth="1"/>
    <col min="4" max="4" width="11" style="11" customWidth="1"/>
    <col min="5" max="5" width="14.42578125" style="11" customWidth="1"/>
    <col min="6" max="6" width="10.5703125" style="11" customWidth="1"/>
    <col min="7" max="7" width="9.7109375" style="11" customWidth="1"/>
    <col min="8" max="8" width="14.28515625" style="11" customWidth="1"/>
    <col min="9" max="9" width="2.7109375" style="11" customWidth="1"/>
    <col min="10" max="10" width="14.42578125" style="11" customWidth="1"/>
    <col min="11" max="11" width="14.5703125" style="11" customWidth="1"/>
    <col min="12" max="16384" width="9.140625" style="11"/>
  </cols>
  <sheetData>
    <row r="1" spans="2:12" ht="12.75" customHeight="1" x14ac:dyDescent="0.25"/>
    <row r="2" spans="2:12" x14ac:dyDescent="0.25">
      <c r="B2" s="11" t="s">
        <v>231</v>
      </c>
    </row>
    <row r="3" spans="2:12" x14ac:dyDescent="0.25">
      <c r="B3" s="11" t="s">
        <v>246</v>
      </c>
    </row>
    <row r="4" spans="2:12" ht="15" customHeight="1" thickBot="1" x14ac:dyDescent="0.3"/>
    <row r="5" spans="2:12" ht="33.75" customHeight="1" x14ac:dyDescent="0.25">
      <c r="B5" s="820" t="s">
        <v>111</v>
      </c>
      <c r="C5" s="822" t="s">
        <v>450</v>
      </c>
      <c r="D5" s="823"/>
      <c r="E5" s="824"/>
      <c r="F5" s="822" t="s">
        <v>451</v>
      </c>
      <c r="G5" s="823"/>
      <c r="H5" s="824"/>
    </row>
    <row r="6" spans="2:12" ht="33.75" customHeight="1" thickBot="1" x14ac:dyDescent="0.3">
      <c r="B6" s="821"/>
      <c r="C6" s="25" t="s">
        <v>360</v>
      </c>
      <c r="D6" s="26" t="s">
        <v>448</v>
      </c>
      <c r="E6" s="27" t="s">
        <v>114</v>
      </c>
      <c r="F6" s="460" t="s">
        <v>360</v>
      </c>
      <c r="G6" s="28" t="s">
        <v>448</v>
      </c>
      <c r="H6" s="27" t="s">
        <v>113</v>
      </c>
      <c r="J6" s="702" t="s">
        <v>400</v>
      </c>
      <c r="K6" s="702" t="s">
        <v>401</v>
      </c>
      <c r="L6" s="769"/>
    </row>
    <row r="7" spans="2:12" ht="30" customHeight="1" thickBot="1" x14ac:dyDescent="0.3">
      <c r="B7" s="236" t="s">
        <v>14</v>
      </c>
      <c r="C7" s="59">
        <f>SUM(C8:C32)</f>
        <v>77291</v>
      </c>
      <c r="D7" s="181">
        <f>SUM(D8:D32)</f>
        <v>69046</v>
      </c>
      <c r="E7" s="657">
        <f>SUM(D7-C7)</f>
        <v>-8245</v>
      </c>
      <c r="F7" s="772">
        <v>9.9</v>
      </c>
      <c r="G7" s="773">
        <v>8.8000000000000007</v>
      </c>
      <c r="H7" s="180">
        <f>SUM(G7-F7)</f>
        <v>-1.0999999999999996</v>
      </c>
      <c r="I7" s="153"/>
      <c r="J7" s="708" t="s">
        <v>96</v>
      </c>
      <c r="K7" s="708" t="s">
        <v>96</v>
      </c>
      <c r="L7" s="708" t="s">
        <v>96</v>
      </c>
    </row>
    <row r="8" spans="2:12" ht="16.5" customHeight="1" x14ac:dyDescent="0.25">
      <c r="B8" s="69" t="s">
        <v>15</v>
      </c>
      <c r="C8" s="43">
        <v>1184</v>
      </c>
      <c r="D8" s="124">
        <v>1112</v>
      </c>
      <c r="E8" s="158">
        <f>SUM(D8-C8)</f>
        <v>-72</v>
      </c>
      <c r="F8" s="770">
        <v>17.3</v>
      </c>
      <c r="G8" s="771">
        <v>16.3</v>
      </c>
      <c r="H8" s="317">
        <f>SUM(G8-F8)</f>
        <v>-1</v>
      </c>
      <c r="I8" s="153"/>
      <c r="J8" s="203">
        <f>RANK(E8,E8:E32,0)</f>
        <v>5</v>
      </c>
      <c r="K8" s="203">
        <f>RANK(H8,H8:H32,1)</f>
        <v>15</v>
      </c>
      <c r="L8" s="203">
        <f>RANK(G8,G8:G32,0)</f>
        <v>6</v>
      </c>
    </row>
    <row r="9" spans="2:12" ht="21" customHeight="1" x14ac:dyDescent="0.25">
      <c r="B9" s="12" t="s">
        <v>16</v>
      </c>
      <c r="C9" s="13">
        <v>4282</v>
      </c>
      <c r="D9" s="102">
        <v>4038</v>
      </c>
      <c r="E9" s="15">
        <f t="shared" ref="E9:E32" si="0">SUM(D9-C9)</f>
        <v>-244</v>
      </c>
      <c r="F9" s="461">
        <v>22.3</v>
      </c>
      <c r="G9" s="16">
        <v>21.1</v>
      </c>
      <c r="H9" s="17">
        <f t="shared" ref="H9:H32" si="1">SUM(G9-F9)</f>
        <v>-1.1999999999999993</v>
      </c>
      <c r="I9" s="153"/>
      <c r="J9" s="9">
        <f>RANK(E9,E8:E32,0)</f>
        <v>10</v>
      </c>
      <c r="K9" s="9">
        <f>RANK(H9,H8:H32,1)</f>
        <v>12</v>
      </c>
      <c r="L9" s="9">
        <f>RANK(G9,G8:G32,0)</f>
        <v>1</v>
      </c>
    </row>
    <row r="10" spans="2:12" ht="18" customHeight="1" x14ac:dyDescent="0.25">
      <c r="B10" s="12" t="s">
        <v>17</v>
      </c>
      <c r="C10" s="13">
        <v>2682</v>
      </c>
      <c r="D10" s="102">
        <v>2435</v>
      </c>
      <c r="E10" s="15">
        <f t="shared" si="0"/>
        <v>-247</v>
      </c>
      <c r="F10" s="461">
        <v>5.3</v>
      </c>
      <c r="G10" s="16">
        <v>4.8</v>
      </c>
      <c r="H10" s="17">
        <f t="shared" si="1"/>
        <v>-0.5</v>
      </c>
      <c r="I10" s="153"/>
      <c r="J10" s="9">
        <f>RANK(E10,E8:E32,0)</f>
        <v>11</v>
      </c>
      <c r="K10" s="9">
        <f>RANK(H10,H8:H32,1)</f>
        <v>21</v>
      </c>
      <c r="L10" s="9">
        <f>RANK(G10,G8:G32,0)</f>
        <v>21</v>
      </c>
    </row>
    <row r="11" spans="2:12" ht="15.75" customHeight="1" x14ac:dyDescent="0.25">
      <c r="B11" s="12" t="s">
        <v>18</v>
      </c>
      <c r="C11" s="13">
        <v>5381</v>
      </c>
      <c r="D11" s="102">
        <v>4674</v>
      </c>
      <c r="E11" s="15">
        <f t="shared" si="0"/>
        <v>-707</v>
      </c>
      <c r="F11" s="461">
        <v>13.3</v>
      </c>
      <c r="G11" s="16">
        <v>11.6</v>
      </c>
      <c r="H11" s="17">
        <f t="shared" si="1"/>
        <v>-1.7000000000000011</v>
      </c>
      <c r="I11" s="153"/>
      <c r="J11" s="9">
        <f>RANK(E11,E8:E32,0)</f>
        <v>23</v>
      </c>
      <c r="K11" s="9">
        <f>RANK(H11,H8:H32,1)</f>
        <v>5</v>
      </c>
      <c r="L11" s="9">
        <f>RANK(G11,G8:G32,0)</f>
        <v>10</v>
      </c>
    </row>
    <row r="12" spans="2:12" ht="16.5" customHeight="1" x14ac:dyDescent="0.25">
      <c r="B12" s="12" t="s">
        <v>19</v>
      </c>
      <c r="C12" s="13">
        <v>5442</v>
      </c>
      <c r="D12" s="102">
        <v>4926</v>
      </c>
      <c r="E12" s="15">
        <f t="shared" si="0"/>
        <v>-516</v>
      </c>
      <c r="F12" s="461">
        <v>14.1</v>
      </c>
      <c r="G12" s="16">
        <v>12.9</v>
      </c>
      <c r="H12" s="17">
        <f t="shared" si="1"/>
        <v>-1.1999999999999993</v>
      </c>
      <c r="I12" s="153"/>
      <c r="J12" s="9">
        <f>RANK(E12,E8:E32,0)</f>
        <v>20</v>
      </c>
      <c r="K12" s="9">
        <f>RANK(H12,H8:H32,1)</f>
        <v>12</v>
      </c>
      <c r="L12" s="9">
        <f>RANK(G12,G8:G32,0)</f>
        <v>9</v>
      </c>
    </row>
    <row r="13" spans="2:12" ht="15.75" customHeight="1" x14ac:dyDescent="0.25">
      <c r="B13" s="12" t="s">
        <v>20</v>
      </c>
      <c r="C13" s="13">
        <v>1744</v>
      </c>
      <c r="D13" s="102">
        <v>1577</v>
      </c>
      <c r="E13" s="15">
        <f t="shared" si="0"/>
        <v>-167</v>
      </c>
      <c r="F13" s="461">
        <v>9.4</v>
      </c>
      <c r="G13" s="16">
        <v>8.5</v>
      </c>
      <c r="H13" s="17">
        <f t="shared" si="1"/>
        <v>-0.90000000000000036</v>
      </c>
      <c r="I13" s="153"/>
      <c r="J13" s="9">
        <f>RANK(E13,E8:E32,0)</f>
        <v>6</v>
      </c>
      <c r="K13" s="9">
        <f>RANK(H13,H8:H32,1)</f>
        <v>16</v>
      </c>
      <c r="L13" s="9">
        <f>RANK(G13,G8:G32,0)</f>
        <v>16</v>
      </c>
    </row>
    <row r="14" spans="2:12" x14ac:dyDescent="0.25">
      <c r="B14" s="12" t="s">
        <v>21</v>
      </c>
      <c r="C14" s="13">
        <v>1995</v>
      </c>
      <c r="D14" s="102">
        <v>2018</v>
      </c>
      <c r="E14" s="776">
        <f t="shared" si="0"/>
        <v>23</v>
      </c>
      <c r="F14" s="461">
        <v>7.8</v>
      </c>
      <c r="G14" s="16">
        <v>7.8</v>
      </c>
      <c r="H14" s="774">
        <f t="shared" si="1"/>
        <v>0</v>
      </c>
      <c r="I14" s="153"/>
      <c r="J14" s="9">
        <f>RANK(E14,E8:E32,0)</f>
        <v>2</v>
      </c>
      <c r="K14" s="9">
        <f>RANK(H14,H8:H32,1)</f>
        <v>23</v>
      </c>
      <c r="L14" s="9">
        <f>RANK(G14,G8:G32,0)</f>
        <v>17</v>
      </c>
    </row>
    <row r="15" spans="2:12" x14ac:dyDescent="0.25">
      <c r="B15" s="12" t="s">
        <v>22</v>
      </c>
      <c r="C15" s="13">
        <v>1745</v>
      </c>
      <c r="D15" s="102">
        <v>1747</v>
      </c>
      <c r="E15" s="776">
        <f t="shared" si="0"/>
        <v>2</v>
      </c>
      <c r="F15" s="461">
        <v>19.600000000000001</v>
      </c>
      <c r="G15" s="16">
        <v>19.399999999999999</v>
      </c>
      <c r="H15" s="17">
        <f t="shared" si="1"/>
        <v>-0.20000000000000284</v>
      </c>
      <c r="I15" s="153"/>
      <c r="J15" s="9">
        <f>RANK(E15,E8:E32,0)</f>
        <v>4</v>
      </c>
      <c r="K15" s="9">
        <f>RANK(H15,H8:H32,1)</f>
        <v>22</v>
      </c>
      <c r="L15" s="9">
        <f>RANK(G15,G8:G32,0)</f>
        <v>2</v>
      </c>
    </row>
    <row r="16" spans="2:12" ht="16.5" customHeight="1" x14ac:dyDescent="0.25">
      <c r="B16" s="12" t="s">
        <v>23</v>
      </c>
      <c r="C16" s="13">
        <v>3656</v>
      </c>
      <c r="D16" s="102">
        <v>3198</v>
      </c>
      <c r="E16" s="15">
        <f>SUM(D16-C16)</f>
        <v>-458</v>
      </c>
      <c r="F16" s="461">
        <v>17.399999999999999</v>
      </c>
      <c r="G16" s="16">
        <v>15.4</v>
      </c>
      <c r="H16" s="17">
        <f t="shared" si="1"/>
        <v>-1.9999999999999982</v>
      </c>
      <c r="I16" s="153"/>
      <c r="J16" s="9">
        <f>RANK(E16,E8:E32,0)</f>
        <v>19</v>
      </c>
      <c r="K16" s="9">
        <f>RANK(H16,H8:H32,1)</f>
        <v>4</v>
      </c>
      <c r="L16" s="9">
        <f>RANK(G16,G8:G32,0)</f>
        <v>7</v>
      </c>
    </row>
    <row r="17" spans="2:12" x14ac:dyDescent="0.25">
      <c r="B17" s="12" t="s">
        <v>24</v>
      </c>
      <c r="C17" s="13">
        <v>2056</v>
      </c>
      <c r="D17" s="102">
        <v>1831</v>
      </c>
      <c r="E17" s="15">
        <f>SUM(D17-C17)</f>
        <v>-225</v>
      </c>
      <c r="F17" s="461">
        <v>12.4</v>
      </c>
      <c r="G17" s="16">
        <v>11.1</v>
      </c>
      <c r="H17" s="17">
        <f t="shared" si="1"/>
        <v>-1.3000000000000007</v>
      </c>
      <c r="I17" s="153"/>
      <c r="J17" s="9">
        <f>RANK(E17,E8:E32,0)</f>
        <v>9</v>
      </c>
      <c r="K17" s="9">
        <f>RANK(H17,H8:H32,1)</f>
        <v>9</v>
      </c>
      <c r="L17" s="9">
        <f>RANK(G17,G8:G32,0)</f>
        <v>12</v>
      </c>
    </row>
    <row r="18" spans="2:12" x14ac:dyDescent="0.25">
      <c r="B18" s="12" t="s">
        <v>25</v>
      </c>
      <c r="C18" s="13">
        <v>3297</v>
      </c>
      <c r="D18" s="102">
        <v>2629</v>
      </c>
      <c r="E18" s="15">
        <f t="shared" si="0"/>
        <v>-668</v>
      </c>
      <c r="F18" s="461">
        <v>12.3</v>
      </c>
      <c r="G18" s="16">
        <v>10</v>
      </c>
      <c r="H18" s="17">
        <f t="shared" si="1"/>
        <v>-2.3000000000000007</v>
      </c>
      <c r="I18" s="153"/>
      <c r="J18" s="9">
        <f>RANK(E18,E8:E32,0)</f>
        <v>22</v>
      </c>
      <c r="K18" s="9">
        <f>RANK(H18,H8:H32,1)</f>
        <v>2</v>
      </c>
      <c r="L18" s="9">
        <f>RANK(G18,G8:G32,0)</f>
        <v>13</v>
      </c>
    </row>
    <row r="19" spans="2:12" x14ac:dyDescent="0.25">
      <c r="B19" s="12" t="s">
        <v>26</v>
      </c>
      <c r="C19" s="13">
        <v>2900</v>
      </c>
      <c r="D19" s="102">
        <v>2517</v>
      </c>
      <c r="E19" s="15">
        <f t="shared" si="0"/>
        <v>-383</v>
      </c>
      <c r="F19" s="461">
        <v>5.0999999999999996</v>
      </c>
      <c r="G19" s="16">
        <v>4.4000000000000004</v>
      </c>
      <c r="H19" s="17">
        <f t="shared" si="1"/>
        <v>-0.69999999999999929</v>
      </c>
      <c r="I19" s="153"/>
      <c r="J19" s="9">
        <f>RANK(E19,E8:E32,0)</f>
        <v>16</v>
      </c>
      <c r="K19" s="9">
        <f>RANK(H19,H8:H32,1)</f>
        <v>20</v>
      </c>
      <c r="L19" s="9">
        <f>RANK(G19,G8:G32,0)</f>
        <v>23</v>
      </c>
    </row>
    <row r="20" spans="2:12" x14ac:dyDescent="0.25">
      <c r="B20" s="12" t="s">
        <v>27</v>
      </c>
      <c r="C20" s="13">
        <v>3334</v>
      </c>
      <c r="D20" s="102">
        <v>3116</v>
      </c>
      <c r="E20" s="15">
        <f t="shared" si="0"/>
        <v>-218</v>
      </c>
      <c r="F20" s="461">
        <v>18.600000000000001</v>
      </c>
      <c r="G20" s="16">
        <v>17.5</v>
      </c>
      <c r="H20" s="17">
        <f>SUM(G20-F20)</f>
        <v>-1.1000000000000014</v>
      </c>
      <c r="I20" s="153"/>
      <c r="J20" s="9">
        <f>RANK(E20,E8:E32,0)</f>
        <v>8</v>
      </c>
      <c r="K20" s="9">
        <f>RANK(H20,H8:H32,1)</f>
        <v>14</v>
      </c>
      <c r="L20" s="9">
        <f>RANK(G20,G8:G32,0)</f>
        <v>4</v>
      </c>
    </row>
    <row r="21" spans="2:12" x14ac:dyDescent="0.25">
      <c r="B21" s="18" t="s">
        <v>28</v>
      </c>
      <c r="C21" s="13">
        <v>3711</v>
      </c>
      <c r="D21" s="102">
        <v>3084</v>
      </c>
      <c r="E21" s="15">
        <f t="shared" si="0"/>
        <v>-627</v>
      </c>
      <c r="F21" s="461">
        <v>20.5</v>
      </c>
      <c r="G21" s="16">
        <v>17.5</v>
      </c>
      <c r="H21" s="17">
        <f t="shared" si="1"/>
        <v>-3</v>
      </c>
      <c r="I21" s="153"/>
      <c r="J21" s="9">
        <f>RANK(E21,E8:E32,0)</f>
        <v>21</v>
      </c>
      <c r="K21" s="9">
        <f>RANK(H21,H8:H32,1)</f>
        <v>1</v>
      </c>
      <c r="L21" s="9">
        <f>RANK(G21,G8:G32,0)</f>
        <v>4</v>
      </c>
    </row>
    <row r="22" spans="2:12" x14ac:dyDescent="0.25">
      <c r="B22" s="18" t="s">
        <v>29</v>
      </c>
      <c r="C22" s="13">
        <v>3851</v>
      </c>
      <c r="D22" s="102">
        <v>3654</v>
      </c>
      <c r="E22" s="15">
        <f t="shared" si="0"/>
        <v>-197</v>
      </c>
      <c r="F22" s="461">
        <v>15.9</v>
      </c>
      <c r="G22" s="16">
        <v>15</v>
      </c>
      <c r="H22" s="17">
        <f t="shared" si="1"/>
        <v>-0.90000000000000036</v>
      </c>
      <c r="I22" s="153"/>
      <c r="J22" s="9">
        <f>RANK(E22,E8:E32,0)</f>
        <v>7</v>
      </c>
      <c r="K22" s="9">
        <f>RANK(H22,H8:H32,1)</f>
        <v>16</v>
      </c>
      <c r="L22" s="9">
        <f>RANK(G22,G8:G32,0)</f>
        <v>8</v>
      </c>
    </row>
    <row r="23" spans="2:12" x14ac:dyDescent="0.25">
      <c r="B23" s="18" t="s">
        <v>30</v>
      </c>
      <c r="C23" s="13">
        <v>3190</v>
      </c>
      <c r="D23" s="102">
        <v>2769</v>
      </c>
      <c r="E23" s="15">
        <f t="shared" si="0"/>
        <v>-421</v>
      </c>
      <c r="F23" s="461">
        <v>13.1</v>
      </c>
      <c r="G23" s="16">
        <v>11.5</v>
      </c>
      <c r="H23" s="17">
        <f t="shared" si="1"/>
        <v>-1.5999999999999996</v>
      </c>
      <c r="I23" s="153"/>
      <c r="J23" s="9">
        <f>RANK(E23,E8:E32,0)</f>
        <v>18</v>
      </c>
      <c r="K23" s="9">
        <f>RANK(H23,H8:H32,1)</f>
        <v>7</v>
      </c>
      <c r="L23" s="9">
        <f>RANK(G23,G8:G32,0)</f>
        <v>11</v>
      </c>
    </row>
    <row r="24" spans="2:12" x14ac:dyDescent="0.25">
      <c r="B24" s="18" t="s">
        <v>31</v>
      </c>
      <c r="C24" s="13">
        <v>5678</v>
      </c>
      <c r="D24" s="102">
        <v>4962</v>
      </c>
      <c r="E24" s="15">
        <f t="shared" si="0"/>
        <v>-716</v>
      </c>
      <c r="F24" s="461">
        <v>9.8000000000000007</v>
      </c>
      <c r="G24" s="16">
        <v>8.6</v>
      </c>
      <c r="H24" s="17">
        <f t="shared" si="1"/>
        <v>-1.2000000000000011</v>
      </c>
      <c r="I24" s="153"/>
      <c r="J24" s="9">
        <f>RANK(E24,E8:E32,0)</f>
        <v>24</v>
      </c>
      <c r="K24" s="9">
        <f>RANK(H24,H8:H32,1)</f>
        <v>11</v>
      </c>
      <c r="L24" s="9">
        <f>RANK(G24,G8:G32,0)</f>
        <v>15</v>
      </c>
    </row>
    <row r="25" spans="2:12" x14ac:dyDescent="0.25">
      <c r="B25" s="18" t="s">
        <v>32</v>
      </c>
      <c r="C25" s="13">
        <v>2488</v>
      </c>
      <c r="D25" s="102">
        <v>2644</v>
      </c>
      <c r="E25" s="776">
        <f t="shared" si="0"/>
        <v>156</v>
      </c>
      <c r="F25" s="461">
        <v>7.4</v>
      </c>
      <c r="G25" s="16">
        <v>7.7</v>
      </c>
      <c r="H25" s="774">
        <f t="shared" si="1"/>
        <v>0.29999999999999982</v>
      </c>
      <c r="I25" s="153"/>
      <c r="J25" s="9">
        <f>RANK(E25,E8:E32,0)</f>
        <v>1</v>
      </c>
      <c r="K25" s="9">
        <f>RANK(H25,H8:H32,1)</f>
        <v>25</v>
      </c>
      <c r="L25" s="9">
        <f>RANK(G25,G8:G32,0)</f>
        <v>18</v>
      </c>
    </row>
    <row r="26" spans="2:12" x14ac:dyDescent="0.25">
      <c r="B26" s="18" t="s">
        <v>33</v>
      </c>
      <c r="C26" s="13">
        <v>2204</v>
      </c>
      <c r="D26" s="102">
        <v>1841</v>
      </c>
      <c r="E26" s="15">
        <f t="shared" si="0"/>
        <v>-363</v>
      </c>
      <c r="F26" s="461">
        <v>5.6</v>
      </c>
      <c r="G26" s="16">
        <v>4.7</v>
      </c>
      <c r="H26" s="17">
        <f t="shared" si="1"/>
        <v>-0.89999999999999947</v>
      </c>
      <c r="I26" s="153"/>
      <c r="J26" s="9">
        <f>RANK(E26,E8:E32,0)</f>
        <v>15</v>
      </c>
      <c r="K26" s="9">
        <f>RANK(H26,H8:H32,1)</f>
        <v>18</v>
      </c>
      <c r="L26" s="9">
        <f>RANK(G26,G8:G32,0)</f>
        <v>22</v>
      </c>
    </row>
    <row r="27" spans="2:12" x14ac:dyDescent="0.25">
      <c r="B27" s="18" t="s">
        <v>34</v>
      </c>
      <c r="C27" s="13">
        <v>3535</v>
      </c>
      <c r="D27" s="102">
        <v>3266</v>
      </c>
      <c r="E27" s="15">
        <f t="shared" si="0"/>
        <v>-269</v>
      </c>
      <c r="F27" s="461">
        <v>19.3</v>
      </c>
      <c r="G27" s="16">
        <v>18</v>
      </c>
      <c r="H27" s="17">
        <f t="shared" si="1"/>
        <v>-1.3000000000000007</v>
      </c>
      <c r="I27" s="153"/>
      <c r="J27" s="9">
        <f>RANK(E27,E8:E32,0)</f>
        <v>12</v>
      </c>
      <c r="K27" s="9">
        <f>RANK(H27,H8:H32,1)</f>
        <v>9</v>
      </c>
      <c r="L27" s="9">
        <f>RANK(G27,G8:G32,0)</f>
        <v>3</v>
      </c>
    </row>
    <row r="28" spans="2:12" x14ac:dyDescent="0.25">
      <c r="B28" s="18" t="s">
        <v>35</v>
      </c>
      <c r="C28" s="13">
        <v>1610</v>
      </c>
      <c r="D28" s="102">
        <v>1284</v>
      </c>
      <c r="E28" s="15">
        <f t="shared" si="0"/>
        <v>-326</v>
      </c>
      <c r="F28" s="461">
        <v>9</v>
      </c>
      <c r="G28" s="16">
        <v>7.3</v>
      </c>
      <c r="H28" s="17">
        <f t="shared" si="1"/>
        <v>-1.7000000000000002</v>
      </c>
      <c r="I28" s="153"/>
      <c r="J28" s="9">
        <f>RANK(E28,E8:E32,0)</f>
        <v>13</v>
      </c>
      <c r="K28" s="9">
        <f>RANK(H28,H8:H32,1)</f>
        <v>6</v>
      </c>
      <c r="L28" s="9">
        <f>RANK(G28,G8:G32,0)</f>
        <v>19</v>
      </c>
    </row>
    <row r="29" spans="2:12" x14ac:dyDescent="0.25">
      <c r="B29" s="18" t="s">
        <v>317</v>
      </c>
      <c r="C29" s="13">
        <v>701</v>
      </c>
      <c r="D29" s="102">
        <v>720</v>
      </c>
      <c r="E29" s="776">
        <f t="shared" si="0"/>
        <v>19</v>
      </c>
      <c r="F29" s="461">
        <v>2.4</v>
      </c>
      <c r="G29" s="16">
        <v>2.5</v>
      </c>
      <c r="H29" s="774">
        <f t="shared" si="1"/>
        <v>0.10000000000000009</v>
      </c>
      <c r="I29" s="153"/>
      <c r="J29" s="9">
        <f>RANK(E29,E8:E32,0)</f>
        <v>3</v>
      </c>
      <c r="K29" s="9">
        <f>RANK(H29,H8:H32,1)</f>
        <v>24</v>
      </c>
      <c r="L29" s="9">
        <f>RANK(G29,G8:G32,0)</f>
        <v>25</v>
      </c>
    </row>
    <row r="30" spans="2:12" x14ac:dyDescent="0.25">
      <c r="B30" s="18" t="s">
        <v>318</v>
      </c>
      <c r="C30" s="13">
        <v>2907</v>
      </c>
      <c r="D30" s="102">
        <v>2487</v>
      </c>
      <c r="E30" s="15">
        <f t="shared" si="0"/>
        <v>-420</v>
      </c>
      <c r="F30" s="461">
        <v>11</v>
      </c>
      <c r="G30" s="16">
        <v>9.4</v>
      </c>
      <c r="H30" s="17">
        <f t="shared" si="1"/>
        <v>-1.5999999999999996</v>
      </c>
      <c r="I30" s="153"/>
      <c r="J30" s="9">
        <f>RANK(E30,E8:E32,0)</f>
        <v>17</v>
      </c>
      <c r="K30" s="9">
        <f>RANK(H30,H8:H32,1)</f>
        <v>7</v>
      </c>
      <c r="L30" s="9">
        <f>RANK(G30,G8:G32,0)</f>
        <v>14</v>
      </c>
    </row>
    <row r="31" spans="2:12" x14ac:dyDescent="0.25">
      <c r="B31" s="18" t="s">
        <v>319</v>
      </c>
      <c r="C31" s="13">
        <v>6294</v>
      </c>
      <c r="D31" s="102">
        <v>5452</v>
      </c>
      <c r="E31" s="15">
        <f t="shared" si="0"/>
        <v>-842</v>
      </c>
      <c r="F31" s="461">
        <v>4.9000000000000004</v>
      </c>
      <c r="G31" s="16">
        <v>4.2</v>
      </c>
      <c r="H31" s="17">
        <f t="shared" si="1"/>
        <v>-0.70000000000000018</v>
      </c>
      <c r="I31" s="153"/>
      <c r="J31" s="9">
        <f>RANK(E31,E8:E32,0)</f>
        <v>25</v>
      </c>
      <c r="K31" s="9">
        <f>RANK(H31,H8:H32,1)</f>
        <v>19</v>
      </c>
      <c r="L31" s="9">
        <f>RANK(G31,G8:G32,0)</f>
        <v>24</v>
      </c>
    </row>
    <row r="32" spans="2:12" ht="15.75" thickBot="1" x14ac:dyDescent="0.3">
      <c r="B32" s="19" t="s">
        <v>320</v>
      </c>
      <c r="C32" s="20">
        <v>1424</v>
      </c>
      <c r="D32" s="103">
        <v>1065</v>
      </c>
      <c r="E32" s="22">
        <f t="shared" si="0"/>
        <v>-359</v>
      </c>
      <c r="F32" s="462">
        <v>8.9</v>
      </c>
      <c r="G32" s="23">
        <v>6.8</v>
      </c>
      <c r="H32" s="24">
        <f t="shared" si="1"/>
        <v>-2.1000000000000005</v>
      </c>
      <c r="I32" s="153"/>
      <c r="J32" s="5">
        <f>RANK(E32,E8:E32,0)</f>
        <v>14</v>
      </c>
      <c r="K32" s="5">
        <f>RANK(H32,H8:H32,1)</f>
        <v>3</v>
      </c>
      <c r="L32" s="5">
        <f>RANK(G32,G8:G32,0)</f>
        <v>20</v>
      </c>
    </row>
    <row r="33" spans="2:3" x14ac:dyDescent="0.25">
      <c r="B33" s="351" t="s">
        <v>452</v>
      </c>
      <c r="C33" s="420"/>
    </row>
    <row r="34" spans="2:3" x14ac:dyDescent="0.25">
      <c r="B34" s="351" t="s">
        <v>449</v>
      </c>
    </row>
  </sheetData>
  <mergeCells count="3">
    <mergeCell ref="B5:B6"/>
    <mergeCell ref="C5:E5"/>
    <mergeCell ref="F5:H5"/>
  </mergeCells>
  <printOptions horizontalCentered="1"/>
  <pageMargins left="0" right="0" top="0.78740157480314965" bottom="0.39370078740157483" header="0" footer="0"/>
  <pageSetup paperSize="9"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-0.249977111117893"/>
    <pageSetUpPr fitToPage="1"/>
  </sheetPr>
  <dimension ref="B1:J27"/>
  <sheetViews>
    <sheetView topLeftCell="A67" zoomScale="80" zoomScaleNormal="80" workbookViewId="0">
      <selection activeCell="L15" sqref="K9:L15"/>
    </sheetView>
  </sheetViews>
  <sheetFormatPr defaultRowHeight="15" x14ac:dyDescent="0.25"/>
  <cols>
    <col min="1" max="1" width="3.140625" style="93" customWidth="1"/>
    <col min="2" max="2" width="23.28515625" style="93" customWidth="1"/>
    <col min="3" max="3" width="11.28515625" style="93" customWidth="1"/>
    <col min="4" max="4" width="11.42578125" style="93" customWidth="1"/>
    <col min="5" max="5" width="11.28515625" style="93" customWidth="1"/>
    <col min="6" max="6" width="3.42578125" style="93" customWidth="1"/>
    <col min="7" max="7" width="23.140625" style="93" customWidth="1"/>
    <col min="8" max="8" width="12.7109375" style="93" customWidth="1"/>
    <col min="9" max="9" width="11.42578125" style="93" customWidth="1"/>
    <col min="10" max="10" width="11.140625" style="93" customWidth="1"/>
    <col min="11" max="11" width="8.140625" style="93" customWidth="1"/>
    <col min="12" max="16384" width="9.140625" style="93"/>
  </cols>
  <sheetData>
    <row r="1" spans="2:10" ht="9.75" customHeight="1" x14ac:dyDescent="0.25"/>
    <row r="2" spans="2:10" x14ac:dyDescent="0.25">
      <c r="B2" s="11" t="s">
        <v>387</v>
      </c>
      <c r="C2" s="11"/>
      <c r="D2" s="11"/>
      <c r="E2" s="11"/>
    </row>
    <row r="3" spans="2:10" x14ac:dyDescent="0.25">
      <c r="B3" s="11" t="s">
        <v>388</v>
      </c>
      <c r="C3" s="11"/>
      <c r="D3" s="11"/>
      <c r="E3" s="11"/>
    </row>
    <row r="4" spans="2:10" x14ac:dyDescent="0.25">
      <c r="B4" s="11" t="s">
        <v>389</v>
      </c>
      <c r="C4" s="11"/>
      <c r="D4" s="11"/>
      <c r="E4" s="11"/>
    </row>
    <row r="5" spans="2:10" ht="13.5" customHeight="1" thickBot="1" x14ac:dyDescent="0.3">
      <c r="B5" s="11"/>
      <c r="C5" s="11"/>
      <c r="D5" s="11"/>
      <c r="E5" s="11"/>
    </row>
    <row r="6" spans="2:10" ht="15.75" thickBot="1" x14ac:dyDescent="0.3">
      <c r="B6" s="441"/>
      <c r="C6" s="241"/>
      <c r="D6" s="444" t="s">
        <v>462</v>
      </c>
      <c r="E6" s="242"/>
      <c r="G6" s="441"/>
      <c r="H6" s="241"/>
      <c r="I6" s="444" t="s">
        <v>365</v>
      </c>
      <c r="J6" s="242"/>
    </row>
    <row r="7" spans="2:10" ht="15.75" thickBot="1" x14ac:dyDescent="0.3">
      <c r="B7" s="443" t="s">
        <v>13</v>
      </c>
      <c r="C7" s="111"/>
      <c r="D7" s="907" t="s">
        <v>282</v>
      </c>
      <c r="E7" s="869"/>
      <c r="G7" s="443" t="s">
        <v>13</v>
      </c>
      <c r="H7" s="111"/>
      <c r="I7" s="907" t="s">
        <v>282</v>
      </c>
      <c r="J7" s="869"/>
    </row>
    <row r="8" spans="2:10" ht="84.75" customHeight="1" thickBot="1" x14ac:dyDescent="0.3">
      <c r="B8" s="138"/>
      <c r="C8" s="442" t="s">
        <v>47</v>
      </c>
      <c r="D8" s="445" t="s">
        <v>283</v>
      </c>
      <c r="E8" s="446" t="s">
        <v>284</v>
      </c>
      <c r="G8" s="138"/>
      <c r="H8" s="442" t="s">
        <v>47</v>
      </c>
      <c r="I8" s="445" t="s">
        <v>283</v>
      </c>
      <c r="J8" s="446" t="s">
        <v>284</v>
      </c>
    </row>
    <row r="9" spans="2:10" x14ac:dyDescent="0.25">
      <c r="B9" s="12" t="s">
        <v>21</v>
      </c>
      <c r="C9" s="45">
        <v>804</v>
      </c>
      <c r="D9" s="13">
        <v>634</v>
      </c>
      <c r="E9" s="15">
        <v>170</v>
      </c>
      <c r="G9" s="12" t="s">
        <v>21</v>
      </c>
      <c r="H9" s="45">
        <v>871</v>
      </c>
      <c r="I9" s="13">
        <v>743</v>
      </c>
      <c r="J9" s="15">
        <v>128</v>
      </c>
    </row>
    <row r="10" spans="2:10" x14ac:dyDescent="0.25">
      <c r="B10" s="12" t="s">
        <v>22</v>
      </c>
      <c r="C10" s="45">
        <v>582</v>
      </c>
      <c r="D10" s="13">
        <v>468</v>
      </c>
      <c r="E10" s="15">
        <v>114</v>
      </c>
      <c r="G10" s="12" t="s">
        <v>22</v>
      </c>
      <c r="H10" s="45">
        <v>737</v>
      </c>
      <c r="I10" s="13">
        <v>605</v>
      </c>
      <c r="J10" s="15">
        <v>132</v>
      </c>
    </row>
    <row r="11" spans="2:10" x14ac:dyDescent="0.25">
      <c r="B11" s="12" t="s">
        <v>23</v>
      </c>
      <c r="C11" s="45">
        <v>1668</v>
      </c>
      <c r="D11" s="13">
        <v>1107</v>
      </c>
      <c r="E11" s="15">
        <v>561</v>
      </c>
      <c r="G11" s="12" t="s">
        <v>23</v>
      </c>
      <c r="H11" s="45">
        <v>1524</v>
      </c>
      <c r="I11" s="13">
        <v>1014</v>
      </c>
      <c r="J11" s="15">
        <v>510</v>
      </c>
    </row>
    <row r="12" spans="2:10" x14ac:dyDescent="0.25">
      <c r="B12" s="12" t="s">
        <v>24</v>
      </c>
      <c r="C12" s="45">
        <v>948</v>
      </c>
      <c r="D12" s="13">
        <v>543</v>
      </c>
      <c r="E12" s="15">
        <v>405</v>
      </c>
      <c r="G12" s="12" t="s">
        <v>24</v>
      </c>
      <c r="H12" s="45">
        <v>1083</v>
      </c>
      <c r="I12" s="13">
        <v>715</v>
      </c>
      <c r="J12" s="15">
        <v>368</v>
      </c>
    </row>
    <row r="13" spans="2:10" x14ac:dyDescent="0.25">
      <c r="B13" s="12" t="s">
        <v>25</v>
      </c>
      <c r="C13" s="45">
        <v>1377</v>
      </c>
      <c r="D13" s="13">
        <v>936</v>
      </c>
      <c r="E13" s="15">
        <v>441</v>
      </c>
      <c r="G13" s="12" t="s">
        <v>25</v>
      </c>
      <c r="H13" s="45">
        <v>1324</v>
      </c>
      <c r="I13" s="13">
        <v>927</v>
      </c>
      <c r="J13" s="15">
        <v>397</v>
      </c>
    </row>
    <row r="14" spans="2:10" x14ac:dyDescent="0.25">
      <c r="B14" s="12" t="s">
        <v>26</v>
      </c>
      <c r="C14" s="45">
        <v>5430</v>
      </c>
      <c r="D14" s="13">
        <v>4556</v>
      </c>
      <c r="E14" s="15">
        <v>874</v>
      </c>
      <c r="G14" s="12" t="s">
        <v>26</v>
      </c>
      <c r="H14" s="45">
        <v>8199</v>
      </c>
      <c r="I14" s="13">
        <v>7453</v>
      </c>
      <c r="J14" s="15">
        <v>746</v>
      </c>
    </row>
    <row r="15" spans="2:10" x14ac:dyDescent="0.25">
      <c r="B15" s="12" t="s">
        <v>27</v>
      </c>
      <c r="C15" s="45">
        <v>1253</v>
      </c>
      <c r="D15" s="13">
        <v>818</v>
      </c>
      <c r="E15" s="15">
        <v>435</v>
      </c>
      <c r="G15" s="12" t="s">
        <v>27</v>
      </c>
      <c r="H15" s="45">
        <v>1470</v>
      </c>
      <c r="I15" s="13">
        <v>1049</v>
      </c>
      <c r="J15" s="15">
        <v>421</v>
      </c>
    </row>
    <row r="16" spans="2:10" x14ac:dyDescent="0.25">
      <c r="B16" s="18" t="s">
        <v>28</v>
      </c>
      <c r="C16" s="239">
        <v>546</v>
      </c>
      <c r="D16" s="127">
        <v>441</v>
      </c>
      <c r="E16" s="15">
        <v>105</v>
      </c>
      <c r="G16" s="18" t="s">
        <v>28</v>
      </c>
      <c r="H16" s="239">
        <v>566</v>
      </c>
      <c r="I16" s="127">
        <v>455</v>
      </c>
      <c r="J16" s="15">
        <v>111</v>
      </c>
    </row>
    <row r="17" spans="2:10" x14ac:dyDescent="0.25">
      <c r="B17" s="18" t="s">
        <v>29</v>
      </c>
      <c r="C17" s="239">
        <v>2682</v>
      </c>
      <c r="D17" s="127">
        <v>1930</v>
      </c>
      <c r="E17" s="15">
        <v>752</v>
      </c>
      <c r="G17" s="18" t="s">
        <v>29</v>
      </c>
      <c r="H17" s="239">
        <v>1886</v>
      </c>
      <c r="I17" s="127">
        <v>1228</v>
      </c>
      <c r="J17" s="15">
        <v>658</v>
      </c>
    </row>
    <row r="18" spans="2:10" x14ac:dyDescent="0.25">
      <c r="B18" s="18" t="s">
        <v>30</v>
      </c>
      <c r="C18" s="239">
        <v>1896</v>
      </c>
      <c r="D18" s="127">
        <v>1506</v>
      </c>
      <c r="E18" s="15">
        <v>390</v>
      </c>
      <c r="G18" s="18" t="s">
        <v>30</v>
      </c>
      <c r="H18" s="239">
        <v>1732</v>
      </c>
      <c r="I18" s="127">
        <v>1375</v>
      </c>
      <c r="J18" s="15">
        <v>357</v>
      </c>
    </row>
    <row r="19" spans="2:10" x14ac:dyDescent="0.25">
      <c r="B19" s="18" t="s">
        <v>31</v>
      </c>
      <c r="C19" s="239">
        <v>2217</v>
      </c>
      <c r="D19" s="127">
        <v>1979</v>
      </c>
      <c r="E19" s="15">
        <v>238</v>
      </c>
      <c r="G19" s="18" t="s">
        <v>31</v>
      </c>
      <c r="H19" s="239">
        <v>2531</v>
      </c>
      <c r="I19" s="127">
        <v>2240</v>
      </c>
      <c r="J19" s="15">
        <v>291</v>
      </c>
    </row>
    <row r="20" spans="2:10" x14ac:dyDescent="0.25">
      <c r="B20" s="18" t="s">
        <v>32</v>
      </c>
      <c r="C20" s="239">
        <v>1160</v>
      </c>
      <c r="D20" s="127">
        <v>936</v>
      </c>
      <c r="E20" s="15">
        <v>224</v>
      </c>
      <c r="G20" s="18" t="s">
        <v>32</v>
      </c>
      <c r="H20" s="239">
        <v>1662</v>
      </c>
      <c r="I20" s="127">
        <v>1417</v>
      </c>
      <c r="J20" s="15">
        <v>245</v>
      </c>
    </row>
    <row r="21" spans="2:10" x14ac:dyDescent="0.25">
      <c r="B21" s="18" t="s">
        <v>33</v>
      </c>
      <c r="C21" s="239">
        <v>2178</v>
      </c>
      <c r="D21" s="127">
        <v>1762</v>
      </c>
      <c r="E21" s="15">
        <v>416</v>
      </c>
      <c r="G21" s="18" t="s">
        <v>33</v>
      </c>
      <c r="H21" s="239">
        <v>1508</v>
      </c>
      <c r="I21" s="127">
        <v>1082</v>
      </c>
      <c r="J21" s="15">
        <v>426</v>
      </c>
    </row>
    <row r="22" spans="2:10" x14ac:dyDescent="0.25">
      <c r="B22" s="18" t="s">
        <v>34</v>
      </c>
      <c r="C22" s="239">
        <v>1809</v>
      </c>
      <c r="D22" s="127">
        <v>1140</v>
      </c>
      <c r="E22" s="15">
        <v>669</v>
      </c>
      <c r="G22" s="18" t="s">
        <v>34</v>
      </c>
      <c r="H22" s="239">
        <v>2325</v>
      </c>
      <c r="I22" s="127">
        <v>1671</v>
      </c>
      <c r="J22" s="15">
        <v>654</v>
      </c>
    </row>
    <row r="23" spans="2:10" x14ac:dyDescent="0.25">
      <c r="B23" s="18" t="s">
        <v>35</v>
      </c>
      <c r="C23" s="239">
        <v>1639</v>
      </c>
      <c r="D23" s="127">
        <v>1463</v>
      </c>
      <c r="E23" s="15">
        <v>176</v>
      </c>
      <c r="G23" s="18" t="s">
        <v>35</v>
      </c>
      <c r="H23" s="239">
        <v>1289</v>
      </c>
      <c r="I23" s="127">
        <v>1114</v>
      </c>
      <c r="J23" s="15">
        <v>175</v>
      </c>
    </row>
    <row r="24" spans="2:10" x14ac:dyDescent="0.25">
      <c r="B24" s="18" t="s">
        <v>36</v>
      </c>
      <c r="C24" s="239">
        <v>944</v>
      </c>
      <c r="D24" s="127">
        <v>736</v>
      </c>
      <c r="E24" s="15">
        <v>208</v>
      </c>
      <c r="G24" s="18" t="s">
        <v>36</v>
      </c>
      <c r="H24" s="239">
        <v>1090</v>
      </c>
      <c r="I24" s="127">
        <v>881</v>
      </c>
      <c r="J24" s="15">
        <v>209</v>
      </c>
    </row>
    <row r="25" spans="2:10" x14ac:dyDescent="0.25">
      <c r="B25" s="18" t="s">
        <v>37</v>
      </c>
      <c r="C25" s="239">
        <v>1172</v>
      </c>
      <c r="D25" s="127">
        <v>899</v>
      </c>
      <c r="E25" s="15">
        <v>273</v>
      </c>
      <c r="G25" s="18" t="s">
        <v>37</v>
      </c>
      <c r="H25" s="239">
        <v>921</v>
      </c>
      <c r="I25" s="127">
        <v>652</v>
      </c>
      <c r="J25" s="15">
        <v>269</v>
      </c>
    </row>
    <row r="26" spans="2:10" x14ac:dyDescent="0.25">
      <c r="B26" s="18" t="s">
        <v>38</v>
      </c>
      <c r="C26" s="239">
        <v>8449</v>
      </c>
      <c r="D26" s="127">
        <v>7849</v>
      </c>
      <c r="E26" s="15">
        <v>600</v>
      </c>
      <c r="G26" s="18" t="s">
        <v>38</v>
      </c>
      <c r="H26" s="239">
        <v>8009</v>
      </c>
      <c r="I26" s="127">
        <v>7335</v>
      </c>
      <c r="J26" s="15">
        <v>674</v>
      </c>
    </row>
    <row r="27" spans="2:10" ht="15.75" thickBot="1" x14ac:dyDescent="0.3">
      <c r="B27" s="19" t="s">
        <v>39</v>
      </c>
      <c r="C27" s="240">
        <v>1617</v>
      </c>
      <c r="D27" s="130">
        <v>1309</v>
      </c>
      <c r="E27" s="22">
        <v>308</v>
      </c>
      <c r="G27" s="19" t="s">
        <v>39</v>
      </c>
      <c r="H27" s="240">
        <v>1295</v>
      </c>
      <c r="I27" s="130">
        <v>1037</v>
      </c>
      <c r="J27" s="22">
        <v>258</v>
      </c>
    </row>
  </sheetData>
  <mergeCells count="2">
    <mergeCell ref="D7:E7"/>
    <mergeCell ref="I7:J7"/>
  </mergeCells>
  <printOptions horizontalCentered="1"/>
  <pageMargins left="0.6692913385826772" right="0.6692913385826772" top="0.6692913385826772" bottom="0" header="0" footer="0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-0.249977111117893"/>
    <pageSetUpPr fitToPage="1"/>
  </sheetPr>
  <dimension ref="B1:AW33"/>
  <sheetViews>
    <sheetView topLeftCell="A13" zoomScaleNormal="100" workbookViewId="0">
      <selection activeCell="D34" sqref="D34:I36"/>
    </sheetView>
  </sheetViews>
  <sheetFormatPr defaultRowHeight="15" x14ac:dyDescent="0.25"/>
  <cols>
    <col min="1" max="1" width="2.28515625" style="93" customWidth="1"/>
    <col min="2" max="2" width="22" style="93" customWidth="1"/>
    <col min="3" max="3" width="9.7109375" style="93" customWidth="1"/>
    <col min="4" max="4" width="13.85546875" style="93" customWidth="1"/>
    <col min="5" max="5" width="11.140625" style="93" customWidth="1"/>
    <col min="6" max="6" width="13.7109375" style="93" customWidth="1"/>
    <col min="7" max="7" width="2.140625" style="705" customWidth="1"/>
    <col min="8" max="8" width="10" style="93" customWidth="1"/>
    <col min="9" max="9" width="13.7109375" style="93" customWidth="1"/>
    <col min="10" max="10" width="12.140625" style="93" customWidth="1"/>
    <col min="11" max="11" width="13.140625" style="93" customWidth="1"/>
    <col min="12" max="12" width="2" style="705" customWidth="1"/>
    <col min="13" max="13" width="10" style="93" customWidth="1"/>
    <col min="14" max="14" width="14" style="93" customWidth="1"/>
    <col min="15" max="15" width="11.5703125" style="93" customWidth="1"/>
    <col min="16" max="16" width="13.42578125" style="93" customWidth="1"/>
    <col min="17" max="17" width="2.140625" style="705" customWidth="1"/>
    <col min="18" max="18" width="8.85546875" style="93" customWidth="1"/>
    <col min="19" max="19" width="14" style="93" customWidth="1"/>
    <col min="20" max="20" width="12" style="93" customWidth="1"/>
    <col min="21" max="21" width="14.28515625" style="93" customWidth="1"/>
    <col min="22" max="22" width="2.7109375" style="93" customWidth="1"/>
    <col min="23" max="23" width="10.7109375" style="93" customWidth="1"/>
    <col min="24" max="24" width="9.42578125" style="93" customWidth="1"/>
    <col min="25" max="34" width="9.140625" style="93"/>
    <col min="35" max="35" width="10.42578125" style="93" customWidth="1"/>
    <col min="36" max="36" width="2.85546875" style="705" customWidth="1"/>
    <col min="37" max="37" width="10.5703125" style="93" customWidth="1"/>
    <col min="38" max="16384" width="9.140625" style="93"/>
  </cols>
  <sheetData>
    <row r="1" spans="2:49" ht="13.5" customHeight="1" x14ac:dyDescent="0.25"/>
    <row r="2" spans="2:49" x14ac:dyDescent="0.25">
      <c r="B2" s="11" t="s">
        <v>390</v>
      </c>
      <c r="C2" s="11"/>
      <c r="D2" s="11"/>
      <c r="E2" s="11"/>
      <c r="F2" s="11"/>
      <c r="G2" s="343"/>
      <c r="H2" s="11"/>
      <c r="I2" s="11"/>
      <c r="J2" s="11"/>
      <c r="K2" s="11"/>
      <c r="L2" s="343"/>
      <c r="M2" s="11"/>
      <c r="N2" s="11"/>
      <c r="O2" s="11"/>
      <c r="P2" s="11"/>
      <c r="Q2" s="343"/>
      <c r="R2" s="11"/>
      <c r="S2" s="11"/>
      <c r="T2" s="11"/>
      <c r="U2" s="11"/>
    </row>
    <row r="3" spans="2:49" x14ac:dyDescent="0.25">
      <c r="B3" s="11" t="s">
        <v>235</v>
      </c>
      <c r="C3" s="11"/>
      <c r="D3" s="11"/>
      <c r="E3" s="11"/>
      <c r="F3" s="11"/>
      <c r="G3" s="343"/>
      <c r="H3" s="11"/>
      <c r="I3" s="11"/>
      <c r="J3" s="11"/>
      <c r="K3" s="11"/>
      <c r="L3" s="343"/>
      <c r="M3" s="11"/>
      <c r="N3" s="11"/>
      <c r="O3" s="11"/>
      <c r="P3" s="11"/>
      <c r="Q3" s="343"/>
      <c r="R3" s="11"/>
      <c r="S3" s="11"/>
      <c r="T3" s="11"/>
      <c r="U3" s="11"/>
    </row>
    <row r="4" spans="2:49" ht="12.75" customHeight="1" thickBot="1" x14ac:dyDescent="0.3">
      <c r="B4" s="11"/>
      <c r="C4" s="932"/>
      <c r="D4" s="932"/>
      <c r="E4" s="932"/>
      <c r="F4" s="932"/>
      <c r="G4" s="933"/>
      <c r="H4" s="933"/>
      <c r="I4" s="933"/>
      <c r="J4" s="933"/>
      <c r="K4" s="219"/>
      <c r="L4" s="743"/>
      <c r="M4" s="11"/>
      <c r="N4" s="11"/>
      <c r="O4" s="11"/>
      <c r="P4" s="11"/>
      <c r="Q4" s="343"/>
      <c r="R4" s="11"/>
      <c r="S4" s="11"/>
      <c r="T4" s="11"/>
      <c r="U4" s="11"/>
    </row>
    <row r="5" spans="2:49" x14ac:dyDescent="0.25">
      <c r="B5" s="820" t="s">
        <v>111</v>
      </c>
      <c r="C5" s="884">
        <v>2021</v>
      </c>
      <c r="D5" s="885"/>
      <c r="E5" s="885"/>
      <c r="F5" s="886"/>
      <c r="G5" s="498"/>
      <c r="H5" s="822">
        <v>2022</v>
      </c>
      <c r="I5" s="823"/>
      <c r="J5" s="823"/>
      <c r="K5" s="824"/>
      <c r="L5" s="498"/>
      <c r="M5" s="822" t="s">
        <v>112</v>
      </c>
      <c r="N5" s="823"/>
      <c r="O5" s="823"/>
      <c r="P5" s="824"/>
      <c r="Q5" s="498"/>
      <c r="R5" s="822" t="s">
        <v>431</v>
      </c>
      <c r="S5" s="823"/>
      <c r="T5" s="823"/>
      <c r="U5" s="824"/>
    </row>
    <row r="6" spans="2:49" x14ac:dyDescent="0.25">
      <c r="B6" s="828"/>
      <c r="C6" s="931" t="s">
        <v>4</v>
      </c>
      <c r="D6" s="913" t="s">
        <v>50</v>
      </c>
      <c r="E6" s="913"/>
      <c r="F6" s="819" t="s">
        <v>161</v>
      </c>
      <c r="G6" s="706"/>
      <c r="H6" s="817" t="s">
        <v>4</v>
      </c>
      <c r="I6" s="914" t="s">
        <v>50</v>
      </c>
      <c r="J6" s="934"/>
      <c r="K6" s="837" t="s">
        <v>161</v>
      </c>
      <c r="L6" s="706"/>
      <c r="M6" s="931" t="s">
        <v>160</v>
      </c>
      <c r="N6" s="913" t="s">
        <v>50</v>
      </c>
      <c r="O6" s="913"/>
      <c r="P6" s="819" t="s">
        <v>161</v>
      </c>
      <c r="Q6" s="706"/>
      <c r="R6" s="931" t="s">
        <v>160</v>
      </c>
      <c r="S6" s="913" t="s">
        <v>50</v>
      </c>
      <c r="T6" s="913"/>
      <c r="U6" s="819" t="s">
        <v>161</v>
      </c>
    </row>
    <row r="7" spans="2:49" ht="75.75" customHeight="1" thickBot="1" x14ac:dyDescent="0.3">
      <c r="B7" s="821"/>
      <c r="C7" s="902"/>
      <c r="D7" s="741" t="s">
        <v>48</v>
      </c>
      <c r="E7" s="741" t="s">
        <v>49</v>
      </c>
      <c r="F7" s="904"/>
      <c r="G7" s="706"/>
      <c r="H7" s="812"/>
      <c r="I7" s="740" t="s">
        <v>48</v>
      </c>
      <c r="J7" s="740" t="s">
        <v>49</v>
      </c>
      <c r="K7" s="935"/>
      <c r="L7" s="706"/>
      <c r="M7" s="902"/>
      <c r="N7" s="741" t="s">
        <v>48</v>
      </c>
      <c r="O7" s="741" t="s">
        <v>49</v>
      </c>
      <c r="P7" s="904"/>
      <c r="Q7" s="706"/>
      <c r="R7" s="902"/>
      <c r="S7" s="741" t="s">
        <v>48</v>
      </c>
      <c r="T7" s="741" t="s">
        <v>49</v>
      </c>
      <c r="U7" s="904"/>
      <c r="W7" s="110" t="s">
        <v>467</v>
      </c>
      <c r="X7" s="110">
        <v>1</v>
      </c>
      <c r="Y7" s="110">
        <v>2</v>
      </c>
      <c r="Z7" s="110">
        <v>3</v>
      </c>
      <c r="AA7" s="110">
        <v>4</v>
      </c>
      <c r="AB7" s="110">
        <v>5</v>
      </c>
      <c r="AC7" s="110">
        <v>6</v>
      </c>
      <c r="AD7" s="110">
        <v>7</v>
      </c>
      <c r="AE7" s="110">
        <v>8</v>
      </c>
      <c r="AF7" s="110">
        <v>9</v>
      </c>
      <c r="AG7" s="110">
        <v>10</v>
      </c>
      <c r="AH7" s="110">
        <v>11</v>
      </c>
      <c r="AI7" s="110">
        <v>12</v>
      </c>
      <c r="AJ7" s="498"/>
      <c r="AK7" s="110" t="s">
        <v>432</v>
      </c>
      <c r="AL7" s="110">
        <v>1</v>
      </c>
      <c r="AM7" s="110">
        <v>2</v>
      </c>
      <c r="AN7" s="110">
        <v>3</v>
      </c>
      <c r="AO7" s="110">
        <v>4</v>
      </c>
      <c r="AP7" s="110">
        <v>5</v>
      </c>
      <c r="AQ7" s="110">
        <v>6</v>
      </c>
      <c r="AR7" s="110">
        <v>7</v>
      </c>
      <c r="AS7" s="110">
        <v>8</v>
      </c>
      <c r="AT7" s="110">
        <v>9</v>
      </c>
      <c r="AU7" s="110">
        <v>10</v>
      </c>
      <c r="AV7" s="110">
        <v>11</v>
      </c>
      <c r="AW7" s="110">
        <v>12</v>
      </c>
    </row>
    <row r="8" spans="2:49" ht="27" customHeight="1" thickBot="1" x14ac:dyDescent="0.3">
      <c r="B8" s="182" t="s">
        <v>14</v>
      </c>
      <c r="C8" s="31">
        <f>SUM(C9:C33)</f>
        <v>50760</v>
      </c>
      <c r="D8" s="32">
        <f>SUM(D9:D33)</f>
        <v>17820</v>
      </c>
      <c r="E8" s="32">
        <f>SUM(E9:E33)</f>
        <v>6563</v>
      </c>
      <c r="F8" s="33">
        <f>SUM(AK8/C8)</f>
        <v>19.487076438140267</v>
      </c>
      <c r="G8" s="744"/>
      <c r="H8" s="270">
        <f>SUM(H9:H33)</f>
        <v>50402</v>
      </c>
      <c r="I8" s="271">
        <f t="shared" ref="I8" si="0">SUM(I9:I33)</f>
        <v>19293</v>
      </c>
      <c r="J8" s="271">
        <f>SUM(J9:J33)</f>
        <v>7195</v>
      </c>
      <c r="K8" s="746">
        <f>SUM(W8)/H8</f>
        <v>17.04192293956589</v>
      </c>
      <c r="L8" s="744"/>
      <c r="M8" s="31">
        <f>SUM(M9:M33)</f>
        <v>-358</v>
      </c>
      <c r="N8" s="32">
        <f>SUM(N9:N33)</f>
        <v>1473</v>
      </c>
      <c r="O8" s="32">
        <f>SUM(O9:O33)</f>
        <v>632</v>
      </c>
      <c r="P8" s="33">
        <f t="shared" ref="P8:P33" si="1">K8-F8</f>
        <v>-2.4451534985743777</v>
      </c>
      <c r="Q8" s="744"/>
      <c r="R8" s="272">
        <f>SUM(M8)/C8*100</f>
        <v>-0.70527974783293934</v>
      </c>
      <c r="S8" s="273">
        <f>SUM(N8)/D8*100</f>
        <v>8.2659932659932664</v>
      </c>
      <c r="T8" s="273">
        <f>SUM(O8)/E8*100</f>
        <v>9.6297424958098432</v>
      </c>
      <c r="U8" s="274">
        <f>P8/F8*100</f>
        <v>-12.547564568427017</v>
      </c>
      <c r="W8" s="14">
        <f>SUM(X8:AI8)</f>
        <v>858947</v>
      </c>
      <c r="X8" s="110">
        <f>SUM(X9:X33)</f>
        <v>79529</v>
      </c>
      <c r="Y8" s="110">
        <f t="shared" ref="Y8:AI8" si="2">SUM(Y9:Y33)</f>
        <v>78858</v>
      </c>
      <c r="Z8" s="110">
        <f t="shared" si="2"/>
        <v>76716</v>
      </c>
      <c r="AA8" s="110">
        <f t="shared" si="2"/>
        <v>74030</v>
      </c>
      <c r="AB8" s="110">
        <f t="shared" si="2"/>
        <v>71339</v>
      </c>
      <c r="AC8" s="110">
        <f t="shared" si="2"/>
        <v>69016</v>
      </c>
      <c r="AD8" s="110">
        <f t="shared" si="2"/>
        <v>68719</v>
      </c>
      <c r="AE8" s="110">
        <f t="shared" si="2"/>
        <v>68484</v>
      </c>
      <c r="AF8" s="110">
        <f t="shared" si="2"/>
        <v>67769</v>
      </c>
      <c r="AG8" s="110">
        <f t="shared" si="2"/>
        <v>67410</v>
      </c>
      <c r="AH8" s="110">
        <f t="shared" si="2"/>
        <v>68031</v>
      </c>
      <c r="AI8" s="14">
        <f t="shared" si="2"/>
        <v>69046</v>
      </c>
      <c r="AJ8" s="499"/>
      <c r="AK8" s="14">
        <f>SUM(AL8:AW8)</f>
        <v>989164</v>
      </c>
      <c r="AL8" s="110">
        <f>SUM(AL9:AL33)</f>
        <v>90385</v>
      </c>
      <c r="AM8" s="110">
        <f t="shared" ref="AM8:AV8" si="3">SUM(AM9:AM33)</f>
        <v>90663</v>
      </c>
      <c r="AN8" s="110">
        <f t="shared" si="3"/>
        <v>88423</v>
      </c>
      <c r="AO8" s="110">
        <f t="shared" si="3"/>
        <v>85794</v>
      </c>
      <c r="AP8" s="110">
        <f t="shared" si="3"/>
        <v>83259</v>
      </c>
      <c r="AQ8" s="110">
        <f t="shared" si="3"/>
        <v>80944</v>
      </c>
      <c r="AR8" s="110">
        <f t="shared" si="3"/>
        <v>80329</v>
      </c>
      <c r="AS8" s="110">
        <f t="shared" si="3"/>
        <v>80165</v>
      </c>
      <c r="AT8" s="110">
        <f t="shared" si="3"/>
        <v>78335</v>
      </c>
      <c r="AU8" s="110">
        <f t="shared" si="3"/>
        <v>76850</v>
      </c>
      <c r="AV8" s="110">
        <f t="shared" si="3"/>
        <v>76726</v>
      </c>
      <c r="AW8" s="14">
        <f>SUM(AW9:AW33)</f>
        <v>77291</v>
      </c>
    </row>
    <row r="9" spans="2:49" x14ac:dyDescent="0.25">
      <c r="B9" s="303" t="s">
        <v>15</v>
      </c>
      <c r="C9" s="50">
        <v>488</v>
      </c>
      <c r="D9" s="134">
        <v>278</v>
      </c>
      <c r="E9" s="134">
        <v>135</v>
      </c>
      <c r="F9" s="747">
        <f>SUM(AK9/C9)</f>
        <v>29.57377049180328</v>
      </c>
      <c r="G9" s="499"/>
      <c r="H9" s="50">
        <v>474</v>
      </c>
      <c r="I9" s="134">
        <v>329</v>
      </c>
      <c r="J9" s="134">
        <v>109</v>
      </c>
      <c r="K9" s="747">
        <f>SUM(W9)/H9</f>
        <v>27.679324894514767</v>
      </c>
      <c r="L9" s="499"/>
      <c r="M9" s="50">
        <f>SUM(H9)-C9</f>
        <v>-14</v>
      </c>
      <c r="N9" s="134">
        <f t="shared" ref="N9:N33" si="4">SUM(I9)-D9</f>
        <v>51</v>
      </c>
      <c r="O9" s="134">
        <f t="shared" ref="O9:O33" si="5">SUM(J9)-E9</f>
        <v>-26</v>
      </c>
      <c r="P9" s="747">
        <f>K9-F9</f>
        <v>-1.894445597288513</v>
      </c>
      <c r="Q9" s="499"/>
      <c r="R9" s="268">
        <f>SUM(M9)/C9*100</f>
        <v>-2.8688524590163933</v>
      </c>
      <c r="S9" s="269">
        <f>SUM(N9)/D9*100</f>
        <v>18.345323741007196</v>
      </c>
      <c r="T9" s="269">
        <f t="shared" ref="T9:T33" si="6">SUM(O9)/E9*100</f>
        <v>-19.25925925925926</v>
      </c>
      <c r="U9" s="51">
        <f>P9/F9*100</f>
        <v>-6.4058304564633755</v>
      </c>
      <c r="W9" s="14">
        <f>SUM(X9:AI9)</f>
        <v>13120</v>
      </c>
      <c r="X9" s="742">
        <v>1225</v>
      </c>
      <c r="Y9" s="742">
        <v>1190</v>
      </c>
      <c r="Z9" s="742">
        <v>1180</v>
      </c>
      <c r="AA9" s="742">
        <v>1138</v>
      </c>
      <c r="AB9" s="742">
        <v>1063</v>
      </c>
      <c r="AC9" s="742">
        <v>1033</v>
      </c>
      <c r="AD9" s="742">
        <v>1019</v>
      </c>
      <c r="AE9" s="742">
        <v>1037</v>
      </c>
      <c r="AF9" s="742">
        <v>1030</v>
      </c>
      <c r="AG9" s="742">
        <v>1023</v>
      </c>
      <c r="AH9" s="742">
        <v>1070</v>
      </c>
      <c r="AI9" s="387">
        <v>1112</v>
      </c>
      <c r="AJ9" s="499"/>
      <c r="AK9" s="14">
        <f>SUM(AL9:AW9)</f>
        <v>14432</v>
      </c>
      <c r="AL9" s="742">
        <v>1333</v>
      </c>
      <c r="AM9" s="742">
        <v>1320</v>
      </c>
      <c r="AN9" s="742">
        <v>1280</v>
      </c>
      <c r="AO9" s="742">
        <v>1268</v>
      </c>
      <c r="AP9" s="742">
        <v>1204</v>
      </c>
      <c r="AQ9" s="742">
        <v>1157</v>
      </c>
      <c r="AR9" s="742">
        <v>1143</v>
      </c>
      <c r="AS9" s="742">
        <v>1144</v>
      </c>
      <c r="AT9" s="742">
        <v>1131</v>
      </c>
      <c r="AU9" s="742">
        <v>1128</v>
      </c>
      <c r="AV9" s="742">
        <v>1140</v>
      </c>
      <c r="AW9" s="387">
        <v>1184</v>
      </c>
    </row>
    <row r="10" spans="2:49" x14ac:dyDescent="0.25">
      <c r="B10" s="199" t="s">
        <v>16</v>
      </c>
      <c r="C10" s="13">
        <v>922</v>
      </c>
      <c r="D10" s="14">
        <v>777</v>
      </c>
      <c r="E10" s="14">
        <v>195</v>
      </c>
      <c r="F10" s="15">
        <f>SUM(AK10/C10)</f>
        <v>55.181127982646423</v>
      </c>
      <c r="G10" s="499"/>
      <c r="H10" s="13">
        <v>867</v>
      </c>
      <c r="I10" s="14">
        <v>775</v>
      </c>
      <c r="J10" s="14">
        <v>229</v>
      </c>
      <c r="K10" s="15">
        <f>SUM(W10)/H10</f>
        <v>56.02537485582468</v>
      </c>
      <c r="L10" s="499"/>
      <c r="M10" s="13">
        <f>SUM(H10)-C10</f>
        <v>-55</v>
      </c>
      <c r="N10" s="14">
        <f t="shared" si="4"/>
        <v>-2</v>
      </c>
      <c r="O10" s="14">
        <f t="shared" si="5"/>
        <v>34</v>
      </c>
      <c r="P10" s="158">
        <f t="shared" si="1"/>
        <v>0.84424687317825686</v>
      </c>
      <c r="Q10" s="499"/>
      <c r="R10" s="205">
        <f t="shared" ref="R10:R33" si="7">SUM(M10)/C10*100</f>
        <v>-5.9652928416485906</v>
      </c>
      <c r="S10" s="104">
        <f t="shared" ref="S10:S33" si="8">SUM(N10)/D10*100</f>
        <v>-0.2574002574002574</v>
      </c>
      <c r="T10" s="104">
        <f t="shared" si="6"/>
        <v>17.435897435897434</v>
      </c>
      <c r="U10" s="44">
        <f t="shared" ref="U10:U33" si="9">P10/F10*100</f>
        <v>1.5299558092465215</v>
      </c>
      <c r="W10" s="14">
        <f>SUM(X10:AI10)</f>
        <v>48574</v>
      </c>
      <c r="X10" s="742">
        <v>4413</v>
      </c>
      <c r="Y10" s="742">
        <v>4329</v>
      </c>
      <c r="Z10" s="742">
        <v>4175</v>
      </c>
      <c r="AA10" s="742">
        <v>4075</v>
      </c>
      <c r="AB10" s="742">
        <v>3995</v>
      </c>
      <c r="AC10" s="742">
        <v>3904</v>
      </c>
      <c r="AD10" s="742">
        <v>3927</v>
      </c>
      <c r="AE10" s="742">
        <v>3930</v>
      </c>
      <c r="AF10" s="742">
        <v>3916</v>
      </c>
      <c r="AG10" s="742">
        <v>3900</v>
      </c>
      <c r="AH10" s="742">
        <v>3972</v>
      </c>
      <c r="AI10" s="387">
        <v>4038</v>
      </c>
      <c r="AJ10" s="499"/>
      <c r="AK10" s="14">
        <f t="shared" ref="AK10:AK33" si="10">SUM(AL10:AW10)</f>
        <v>50877</v>
      </c>
      <c r="AL10" s="742">
        <v>4594</v>
      </c>
      <c r="AM10" s="742">
        <v>4552</v>
      </c>
      <c r="AN10" s="742">
        <v>4475</v>
      </c>
      <c r="AO10" s="742">
        <v>4331</v>
      </c>
      <c r="AP10" s="742">
        <v>4172</v>
      </c>
      <c r="AQ10" s="742">
        <v>4057</v>
      </c>
      <c r="AR10" s="742">
        <v>4030</v>
      </c>
      <c r="AS10" s="742">
        <v>4113</v>
      </c>
      <c r="AT10" s="742">
        <v>4078</v>
      </c>
      <c r="AU10" s="742">
        <v>4051</v>
      </c>
      <c r="AV10" s="742">
        <v>4142</v>
      </c>
      <c r="AW10" s="387">
        <v>4282</v>
      </c>
    </row>
    <row r="11" spans="2:49" x14ac:dyDescent="0.25">
      <c r="B11" s="199" t="s">
        <v>17</v>
      </c>
      <c r="C11" s="13">
        <v>3909</v>
      </c>
      <c r="D11" s="14">
        <v>715</v>
      </c>
      <c r="E11" s="14">
        <v>228</v>
      </c>
      <c r="F11" s="15">
        <f>SUM(AK11/C11)</f>
        <v>9.4584292657968785</v>
      </c>
      <c r="G11" s="499"/>
      <c r="H11" s="13">
        <v>4069</v>
      </c>
      <c r="I11" s="14">
        <v>737</v>
      </c>
      <c r="J11" s="14">
        <v>282</v>
      </c>
      <c r="K11" s="776">
        <f>SUM(W11)/H11</f>
        <v>7.3900221184566233</v>
      </c>
      <c r="L11" s="499"/>
      <c r="M11" s="13">
        <f>SUM(H11)-C11</f>
        <v>160</v>
      </c>
      <c r="N11" s="14">
        <f t="shared" si="4"/>
        <v>22</v>
      </c>
      <c r="O11" s="14">
        <f t="shared" si="5"/>
        <v>54</v>
      </c>
      <c r="P11" s="158">
        <f t="shared" si="1"/>
        <v>-2.0684071473402552</v>
      </c>
      <c r="Q11" s="499"/>
      <c r="R11" s="205">
        <f t="shared" si="7"/>
        <v>4.0931184446149915</v>
      </c>
      <c r="S11" s="104">
        <f t="shared" si="8"/>
        <v>3.0769230769230771</v>
      </c>
      <c r="T11" s="104">
        <f t="shared" si="6"/>
        <v>23.684210526315788</v>
      </c>
      <c r="U11" s="44">
        <f t="shared" si="9"/>
        <v>-21.868400018805772</v>
      </c>
      <c r="W11" s="14">
        <f>SUM(X11:AI11)</f>
        <v>30070</v>
      </c>
      <c r="X11" s="742">
        <v>2795</v>
      </c>
      <c r="Y11" s="742">
        <v>2782</v>
      </c>
      <c r="Z11" s="742">
        <v>2666</v>
      </c>
      <c r="AA11" s="742">
        <v>2583</v>
      </c>
      <c r="AB11" s="742">
        <v>2465</v>
      </c>
      <c r="AC11" s="742">
        <v>2394</v>
      </c>
      <c r="AD11" s="742">
        <v>2426</v>
      </c>
      <c r="AE11" s="742">
        <v>2386</v>
      </c>
      <c r="AF11" s="742">
        <v>2356</v>
      </c>
      <c r="AG11" s="742">
        <v>2371</v>
      </c>
      <c r="AH11" s="742">
        <v>2411</v>
      </c>
      <c r="AI11" s="387">
        <v>2435</v>
      </c>
      <c r="AJ11" s="499"/>
      <c r="AK11" s="14">
        <f t="shared" si="10"/>
        <v>36973</v>
      </c>
      <c r="AL11" s="742">
        <v>3719</v>
      </c>
      <c r="AM11" s="742">
        <v>3665</v>
      </c>
      <c r="AN11" s="742">
        <v>3513</v>
      </c>
      <c r="AO11" s="742">
        <v>3341</v>
      </c>
      <c r="AP11" s="742">
        <v>3172</v>
      </c>
      <c r="AQ11" s="742">
        <v>3035</v>
      </c>
      <c r="AR11" s="742">
        <v>2977</v>
      </c>
      <c r="AS11" s="742">
        <v>2842</v>
      </c>
      <c r="AT11" s="742">
        <v>2737</v>
      </c>
      <c r="AU11" s="742">
        <v>2644</v>
      </c>
      <c r="AV11" s="742">
        <v>2646</v>
      </c>
      <c r="AW11" s="387">
        <v>2682</v>
      </c>
    </row>
    <row r="12" spans="2:49" x14ac:dyDescent="0.25">
      <c r="B12" s="199" t="s">
        <v>18</v>
      </c>
      <c r="C12" s="13">
        <v>2506</v>
      </c>
      <c r="D12" s="14">
        <v>1202</v>
      </c>
      <c r="E12" s="14">
        <v>357</v>
      </c>
      <c r="F12" s="15">
        <f>SUM(AK12/C12)</f>
        <v>27.965682362330408</v>
      </c>
      <c r="G12" s="499"/>
      <c r="H12" s="13">
        <v>2643</v>
      </c>
      <c r="I12" s="14">
        <v>1430</v>
      </c>
      <c r="J12" s="14">
        <v>418</v>
      </c>
      <c r="K12" s="15">
        <f>SUM(W12)/H12</f>
        <v>22.2107453651154</v>
      </c>
      <c r="L12" s="499"/>
      <c r="M12" s="13">
        <f t="shared" ref="M12:M33" si="11">SUM(H12)-C12</f>
        <v>137</v>
      </c>
      <c r="N12" s="14">
        <f t="shared" si="4"/>
        <v>228</v>
      </c>
      <c r="O12" s="14">
        <f t="shared" si="5"/>
        <v>61</v>
      </c>
      <c r="P12" s="158">
        <f t="shared" si="1"/>
        <v>-5.7549369972150082</v>
      </c>
      <c r="Q12" s="499"/>
      <c r="R12" s="205">
        <f t="shared" si="7"/>
        <v>5.4668794892258576</v>
      </c>
      <c r="S12" s="104">
        <f t="shared" si="8"/>
        <v>18.96838602329451</v>
      </c>
      <c r="T12" s="104">
        <f t="shared" si="6"/>
        <v>17.086834733893557</v>
      </c>
      <c r="U12" s="44">
        <f t="shared" si="9"/>
        <v>-20.578568127366243</v>
      </c>
      <c r="W12" s="14">
        <f t="shared" ref="W12:W33" si="12">SUM(X12:AI12)</f>
        <v>58703</v>
      </c>
      <c r="X12" s="742">
        <v>5559</v>
      </c>
      <c r="Y12" s="742">
        <v>5513</v>
      </c>
      <c r="Z12" s="742">
        <v>5247</v>
      </c>
      <c r="AA12" s="742">
        <v>5026</v>
      </c>
      <c r="AB12" s="742">
        <v>4844</v>
      </c>
      <c r="AC12" s="742">
        <v>4646</v>
      </c>
      <c r="AD12" s="742">
        <v>4643</v>
      </c>
      <c r="AE12" s="742">
        <v>4631</v>
      </c>
      <c r="AF12" s="742">
        <v>4644</v>
      </c>
      <c r="AG12" s="742">
        <v>4635</v>
      </c>
      <c r="AH12" s="742">
        <v>4641</v>
      </c>
      <c r="AI12" s="387">
        <v>4674</v>
      </c>
      <c r="AJ12" s="499"/>
      <c r="AK12" s="14">
        <f t="shared" si="10"/>
        <v>70082</v>
      </c>
      <c r="AL12" s="742">
        <v>6302</v>
      </c>
      <c r="AM12" s="742">
        <v>6405</v>
      </c>
      <c r="AN12" s="742">
        <v>6316</v>
      </c>
      <c r="AO12" s="742">
        <v>6164</v>
      </c>
      <c r="AP12" s="742">
        <v>6030</v>
      </c>
      <c r="AQ12" s="742">
        <v>5829</v>
      </c>
      <c r="AR12" s="742">
        <v>5729</v>
      </c>
      <c r="AS12" s="742">
        <v>5699</v>
      </c>
      <c r="AT12" s="742">
        <v>5560</v>
      </c>
      <c r="AU12" s="742">
        <v>5383</v>
      </c>
      <c r="AV12" s="742">
        <v>5284</v>
      </c>
      <c r="AW12" s="387">
        <v>5381</v>
      </c>
    </row>
    <row r="13" spans="2:49" x14ac:dyDescent="0.25">
      <c r="B13" s="199" t="s">
        <v>19</v>
      </c>
      <c r="C13" s="13">
        <v>1439</v>
      </c>
      <c r="D13" s="14">
        <v>849</v>
      </c>
      <c r="E13" s="14">
        <v>217</v>
      </c>
      <c r="F13" s="15">
        <f>SUM(AK13/C13)</f>
        <v>46.724808895066019</v>
      </c>
      <c r="G13" s="499"/>
      <c r="H13" s="13">
        <v>2543</v>
      </c>
      <c r="I13" s="14">
        <v>1202</v>
      </c>
      <c r="J13" s="14">
        <v>379</v>
      </c>
      <c r="K13" s="15">
        <f>SUM(W13)/H13</f>
        <v>23.563507668108532</v>
      </c>
      <c r="L13" s="499"/>
      <c r="M13" s="13">
        <f t="shared" si="11"/>
        <v>1104</v>
      </c>
      <c r="N13" s="14">
        <f t="shared" si="4"/>
        <v>353</v>
      </c>
      <c r="O13" s="14">
        <f t="shared" si="5"/>
        <v>162</v>
      </c>
      <c r="P13" s="158">
        <f t="shared" si="1"/>
        <v>-23.161301226957487</v>
      </c>
      <c r="Q13" s="499"/>
      <c r="R13" s="205">
        <f t="shared" si="7"/>
        <v>76.719944405837396</v>
      </c>
      <c r="S13" s="104">
        <f t="shared" si="8"/>
        <v>41.57832744405183</v>
      </c>
      <c r="T13" s="104">
        <f t="shared" si="6"/>
        <v>74.654377880184327</v>
      </c>
      <c r="U13" s="44">
        <f t="shared" si="9"/>
        <v>-49.569600763852975</v>
      </c>
      <c r="W13" s="14">
        <f>SUM(X13:AI13)</f>
        <v>59922</v>
      </c>
      <c r="X13" s="742">
        <v>5537</v>
      </c>
      <c r="Y13" s="742">
        <v>5495</v>
      </c>
      <c r="Z13" s="742">
        <v>5349</v>
      </c>
      <c r="AA13" s="742">
        <v>5153</v>
      </c>
      <c r="AB13" s="742">
        <v>4908</v>
      </c>
      <c r="AC13" s="742">
        <v>4770</v>
      </c>
      <c r="AD13" s="742">
        <v>4746</v>
      </c>
      <c r="AE13" s="742">
        <v>4681</v>
      </c>
      <c r="AF13" s="742">
        <v>4728</v>
      </c>
      <c r="AG13" s="742">
        <v>4770</v>
      </c>
      <c r="AH13" s="742">
        <v>4859</v>
      </c>
      <c r="AI13" s="387">
        <v>4926</v>
      </c>
      <c r="AJ13" s="499"/>
      <c r="AK13" s="14">
        <f t="shared" si="10"/>
        <v>67237</v>
      </c>
      <c r="AL13" s="742">
        <v>5802</v>
      </c>
      <c r="AM13" s="742">
        <v>5868</v>
      </c>
      <c r="AN13" s="742">
        <v>5827</v>
      </c>
      <c r="AO13" s="742">
        <v>5752</v>
      </c>
      <c r="AP13" s="742">
        <v>5642</v>
      </c>
      <c r="AQ13" s="742">
        <v>5581</v>
      </c>
      <c r="AR13" s="742">
        <v>5533</v>
      </c>
      <c r="AS13" s="742">
        <v>5517</v>
      </c>
      <c r="AT13" s="742">
        <v>5448</v>
      </c>
      <c r="AU13" s="742">
        <v>5415</v>
      </c>
      <c r="AV13" s="742">
        <v>5410</v>
      </c>
      <c r="AW13" s="387">
        <v>5442</v>
      </c>
    </row>
    <row r="14" spans="2:49" x14ac:dyDescent="0.25">
      <c r="B14" s="199" t="s">
        <v>20</v>
      </c>
      <c r="C14" s="13">
        <v>1474</v>
      </c>
      <c r="D14" s="14">
        <v>616</v>
      </c>
      <c r="E14" s="14">
        <v>161</v>
      </c>
      <c r="F14" s="15">
        <f>SUM(AK14/C14)</f>
        <v>15.584124830393487</v>
      </c>
      <c r="G14" s="499"/>
      <c r="H14" s="13">
        <v>1435</v>
      </c>
      <c r="I14" s="14">
        <v>608</v>
      </c>
      <c r="J14" s="14">
        <v>144</v>
      </c>
      <c r="K14" s="15">
        <f>SUM(W14)/H14</f>
        <v>13.948432055749128</v>
      </c>
      <c r="L14" s="499"/>
      <c r="M14" s="13">
        <f t="shared" si="11"/>
        <v>-39</v>
      </c>
      <c r="N14" s="14">
        <f t="shared" si="4"/>
        <v>-8</v>
      </c>
      <c r="O14" s="14">
        <f t="shared" si="5"/>
        <v>-17</v>
      </c>
      <c r="P14" s="158">
        <f t="shared" si="1"/>
        <v>-1.6356927746443581</v>
      </c>
      <c r="Q14" s="499"/>
      <c r="R14" s="205">
        <f t="shared" si="7"/>
        <v>-2.6458616010854819</v>
      </c>
      <c r="S14" s="104">
        <f t="shared" si="8"/>
        <v>-1.2987012987012987</v>
      </c>
      <c r="T14" s="104">
        <f t="shared" si="6"/>
        <v>-10.559006211180124</v>
      </c>
      <c r="U14" s="44">
        <f t="shared" si="9"/>
        <v>-10.495891122832198</v>
      </c>
      <c r="W14" s="14">
        <f t="shared" si="12"/>
        <v>20016</v>
      </c>
      <c r="X14" s="742">
        <v>1807</v>
      </c>
      <c r="Y14" s="742">
        <v>1845</v>
      </c>
      <c r="Z14" s="742">
        <v>1827</v>
      </c>
      <c r="AA14" s="742">
        <v>1751</v>
      </c>
      <c r="AB14" s="742">
        <v>1657</v>
      </c>
      <c r="AC14" s="742">
        <v>1621</v>
      </c>
      <c r="AD14" s="742">
        <v>1636</v>
      </c>
      <c r="AE14" s="742">
        <v>1617</v>
      </c>
      <c r="AF14" s="742">
        <v>1589</v>
      </c>
      <c r="AG14" s="742">
        <v>1526</v>
      </c>
      <c r="AH14" s="742">
        <v>1563</v>
      </c>
      <c r="AI14" s="387">
        <v>1577</v>
      </c>
      <c r="AJ14" s="499"/>
      <c r="AK14" s="14">
        <f t="shared" si="10"/>
        <v>22971</v>
      </c>
      <c r="AL14" s="742">
        <v>2222</v>
      </c>
      <c r="AM14" s="742">
        <v>2201</v>
      </c>
      <c r="AN14" s="742">
        <v>2111</v>
      </c>
      <c r="AO14" s="742">
        <v>2030</v>
      </c>
      <c r="AP14" s="742">
        <v>1967</v>
      </c>
      <c r="AQ14" s="742">
        <v>1850</v>
      </c>
      <c r="AR14" s="742">
        <v>1816</v>
      </c>
      <c r="AS14" s="742">
        <v>1807</v>
      </c>
      <c r="AT14" s="742">
        <v>1780</v>
      </c>
      <c r="AU14" s="742">
        <v>1729</v>
      </c>
      <c r="AV14" s="742">
        <v>1714</v>
      </c>
      <c r="AW14" s="387">
        <v>1744</v>
      </c>
    </row>
    <row r="15" spans="2:49" x14ac:dyDescent="0.25">
      <c r="B15" s="199" t="s">
        <v>21</v>
      </c>
      <c r="C15" s="13">
        <v>871</v>
      </c>
      <c r="D15" s="14">
        <v>316</v>
      </c>
      <c r="E15" s="14">
        <v>88</v>
      </c>
      <c r="F15" s="15">
        <f>SUM(AK15/C15)</f>
        <v>31.422502870264065</v>
      </c>
      <c r="G15" s="499"/>
      <c r="H15" s="13">
        <v>804</v>
      </c>
      <c r="I15" s="14">
        <v>353</v>
      </c>
      <c r="J15" s="14">
        <v>85</v>
      </c>
      <c r="K15" s="15">
        <f>SUM(W15)/H15</f>
        <v>29.093283582089551</v>
      </c>
      <c r="L15" s="499"/>
      <c r="M15" s="13">
        <f t="shared" si="11"/>
        <v>-67</v>
      </c>
      <c r="N15" s="14">
        <f t="shared" si="4"/>
        <v>37</v>
      </c>
      <c r="O15" s="14">
        <f t="shared" si="5"/>
        <v>-3</v>
      </c>
      <c r="P15" s="158">
        <f t="shared" si="1"/>
        <v>-2.3292192881745137</v>
      </c>
      <c r="Q15" s="499"/>
      <c r="R15" s="205">
        <f t="shared" si="7"/>
        <v>-7.6923076923076925</v>
      </c>
      <c r="S15" s="104">
        <f t="shared" si="8"/>
        <v>11.708860759493671</v>
      </c>
      <c r="T15" s="104">
        <f t="shared" si="6"/>
        <v>-3.4090909090909087</v>
      </c>
      <c r="U15" s="44">
        <f>P15/F15*100</f>
        <v>-7.4125835799627362</v>
      </c>
      <c r="W15" s="14">
        <f t="shared" si="12"/>
        <v>23391</v>
      </c>
      <c r="X15" s="742">
        <v>2120</v>
      </c>
      <c r="Y15" s="742">
        <v>2129</v>
      </c>
      <c r="Z15" s="742">
        <v>2077</v>
      </c>
      <c r="AA15" s="742">
        <v>1983</v>
      </c>
      <c r="AB15" s="742">
        <v>1917</v>
      </c>
      <c r="AC15" s="742">
        <v>1824</v>
      </c>
      <c r="AD15" s="742">
        <v>1859</v>
      </c>
      <c r="AE15" s="742">
        <v>1857</v>
      </c>
      <c r="AF15" s="742">
        <v>1836</v>
      </c>
      <c r="AG15" s="742">
        <v>1838</v>
      </c>
      <c r="AH15" s="742">
        <v>1933</v>
      </c>
      <c r="AI15" s="387">
        <v>2018</v>
      </c>
      <c r="AJ15" s="499"/>
      <c r="AK15" s="14">
        <f>SUM(AL15:AW15)</f>
        <v>27369</v>
      </c>
      <c r="AL15" s="742">
        <v>2512</v>
      </c>
      <c r="AM15" s="742">
        <v>2577</v>
      </c>
      <c r="AN15" s="742">
        <v>2529</v>
      </c>
      <c r="AO15" s="742">
        <v>2502</v>
      </c>
      <c r="AP15" s="742">
        <v>2429</v>
      </c>
      <c r="AQ15" s="742">
        <v>2267</v>
      </c>
      <c r="AR15" s="742">
        <v>2219</v>
      </c>
      <c r="AS15" s="742">
        <v>2217</v>
      </c>
      <c r="AT15" s="742">
        <v>2077</v>
      </c>
      <c r="AU15" s="742">
        <v>2010</v>
      </c>
      <c r="AV15" s="742">
        <v>2035</v>
      </c>
      <c r="AW15" s="387">
        <v>1995</v>
      </c>
    </row>
    <row r="16" spans="2:49" x14ac:dyDescent="0.25">
      <c r="B16" s="199" t="s">
        <v>22</v>
      </c>
      <c r="C16" s="13">
        <v>737</v>
      </c>
      <c r="D16" s="14">
        <v>219</v>
      </c>
      <c r="E16" s="14">
        <v>55</v>
      </c>
      <c r="F16" s="15">
        <f>SUM(AK16/C16)</f>
        <v>27.959294436906376</v>
      </c>
      <c r="G16" s="499"/>
      <c r="H16" s="13">
        <v>582</v>
      </c>
      <c r="I16" s="14">
        <v>222</v>
      </c>
      <c r="J16" s="14">
        <v>82</v>
      </c>
      <c r="K16" s="15">
        <f>SUM(W16)/H16</f>
        <v>34.352233676975942</v>
      </c>
      <c r="L16" s="499"/>
      <c r="M16" s="13">
        <f>SUM(H16)-C16</f>
        <v>-155</v>
      </c>
      <c r="N16" s="14">
        <f t="shared" si="4"/>
        <v>3</v>
      </c>
      <c r="O16" s="14">
        <f t="shared" si="5"/>
        <v>27</v>
      </c>
      <c r="P16" s="158">
        <f>K16-F16</f>
        <v>6.3929392400695662</v>
      </c>
      <c r="Q16" s="499"/>
      <c r="R16" s="205">
        <f t="shared" si="7"/>
        <v>-21.031207598371775</v>
      </c>
      <c r="S16" s="104">
        <f t="shared" si="8"/>
        <v>1.3698630136986301</v>
      </c>
      <c r="T16" s="104">
        <f t="shared" si="6"/>
        <v>49.090909090909093</v>
      </c>
      <c r="U16" s="44">
        <f>P16/F16*100</f>
        <v>22.865166553097499</v>
      </c>
      <c r="W16" s="14">
        <f>SUM(X16:AI16)</f>
        <v>19993</v>
      </c>
      <c r="X16" s="742">
        <v>1816</v>
      </c>
      <c r="Y16" s="742">
        <v>1773</v>
      </c>
      <c r="Z16" s="742">
        <v>1761</v>
      </c>
      <c r="AA16" s="742">
        <v>1725</v>
      </c>
      <c r="AB16" s="742">
        <v>1609</v>
      </c>
      <c r="AC16" s="742">
        <v>1560</v>
      </c>
      <c r="AD16" s="742">
        <v>1559</v>
      </c>
      <c r="AE16" s="742">
        <v>1560</v>
      </c>
      <c r="AF16" s="742">
        <v>1567</v>
      </c>
      <c r="AG16" s="742">
        <v>1625</v>
      </c>
      <c r="AH16" s="742">
        <v>1691</v>
      </c>
      <c r="AI16" s="387">
        <v>1747</v>
      </c>
      <c r="AJ16" s="499"/>
      <c r="AK16" s="14">
        <f>SUM(AL16:AW16)</f>
        <v>20606</v>
      </c>
      <c r="AL16" s="742">
        <v>1970</v>
      </c>
      <c r="AM16" s="742">
        <v>1937</v>
      </c>
      <c r="AN16" s="742">
        <v>1880</v>
      </c>
      <c r="AO16" s="742">
        <v>1809</v>
      </c>
      <c r="AP16" s="742">
        <v>1700</v>
      </c>
      <c r="AQ16" s="742">
        <v>1602</v>
      </c>
      <c r="AR16" s="742">
        <v>1575</v>
      </c>
      <c r="AS16" s="742">
        <v>1552</v>
      </c>
      <c r="AT16" s="742">
        <v>1552</v>
      </c>
      <c r="AU16" s="742">
        <v>1597</v>
      </c>
      <c r="AV16" s="742">
        <v>1687</v>
      </c>
      <c r="AW16" s="387">
        <v>1745</v>
      </c>
    </row>
    <row r="17" spans="2:49" x14ac:dyDescent="0.25">
      <c r="B17" s="199" t="s">
        <v>23</v>
      </c>
      <c r="C17" s="13">
        <v>1524</v>
      </c>
      <c r="D17" s="14">
        <v>580</v>
      </c>
      <c r="E17" s="14">
        <v>166</v>
      </c>
      <c r="F17" s="15">
        <f>SUM(AK17/C17)</f>
        <v>29.746062992125985</v>
      </c>
      <c r="G17" s="499"/>
      <c r="H17" s="13">
        <v>1668</v>
      </c>
      <c r="I17" s="14">
        <v>631</v>
      </c>
      <c r="J17" s="14">
        <v>192</v>
      </c>
      <c r="K17" s="15">
        <f>SUM(W17)/H17</f>
        <v>24.112709832134293</v>
      </c>
      <c r="L17" s="499"/>
      <c r="M17" s="13">
        <f t="shared" si="11"/>
        <v>144</v>
      </c>
      <c r="N17" s="14">
        <f t="shared" si="4"/>
        <v>51</v>
      </c>
      <c r="O17" s="14">
        <f t="shared" si="5"/>
        <v>26</v>
      </c>
      <c r="P17" s="158">
        <f t="shared" si="1"/>
        <v>-5.6333531599916924</v>
      </c>
      <c r="Q17" s="499"/>
      <c r="R17" s="205">
        <f t="shared" si="7"/>
        <v>9.4488188976377945</v>
      </c>
      <c r="S17" s="104">
        <f t="shared" si="8"/>
        <v>8.7931034482758612</v>
      </c>
      <c r="T17" s="104">
        <f t="shared" si="6"/>
        <v>15.66265060240964</v>
      </c>
      <c r="U17" s="44">
        <f t="shared" si="9"/>
        <v>-18.938147080112365</v>
      </c>
      <c r="W17" s="14">
        <f>SUM(X17:AI17)</f>
        <v>40220</v>
      </c>
      <c r="X17" s="742">
        <v>3754</v>
      </c>
      <c r="Y17" s="742">
        <v>3708</v>
      </c>
      <c r="Z17" s="742">
        <v>3578</v>
      </c>
      <c r="AA17" s="742">
        <v>3473</v>
      </c>
      <c r="AB17" s="742">
        <v>3391</v>
      </c>
      <c r="AC17" s="742">
        <v>3283</v>
      </c>
      <c r="AD17" s="742">
        <v>3195</v>
      </c>
      <c r="AE17" s="742">
        <v>3221</v>
      </c>
      <c r="AF17" s="742">
        <v>3171</v>
      </c>
      <c r="AG17" s="742">
        <v>3124</v>
      </c>
      <c r="AH17" s="742">
        <v>3124</v>
      </c>
      <c r="AI17" s="387">
        <v>3198</v>
      </c>
      <c r="AJ17" s="499"/>
      <c r="AK17" s="14">
        <f t="shared" si="10"/>
        <v>45333</v>
      </c>
      <c r="AL17" s="742">
        <v>4046</v>
      </c>
      <c r="AM17" s="742">
        <v>4058</v>
      </c>
      <c r="AN17" s="742">
        <v>3933</v>
      </c>
      <c r="AO17" s="742">
        <v>3823</v>
      </c>
      <c r="AP17" s="742">
        <v>3766</v>
      </c>
      <c r="AQ17" s="742">
        <v>3722</v>
      </c>
      <c r="AR17" s="742">
        <v>3740</v>
      </c>
      <c r="AS17" s="742">
        <v>3734</v>
      </c>
      <c r="AT17" s="742">
        <v>3608</v>
      </c>
      <c r="AU17" s="742">
        <v>3611</v>
      </c>
      <c r="AV17" s="742">
        <v>3636</v>
      </c>
      <c r="AW17" s="387">
        <v>3656</v>
      </c>
    </row>
    <row r="18" spans="2:49" x14ac:dyDescent="0.25">
      <c r="B18" s="199" t="s">
        <v>24</v>
      </c>
      <c r="C18" s="13">
        <v>1083</v>
      </c>
      <c r="D18" s="14">
        <v>597</v>
      </c>
      <c r="E18" s="14">
        <v>230</v>
      </c>
      <c r="F18" s="15">
        <f>SUM(AK18/C18)</f>
        <v>23.266851338873501</v>
      </c>
      <c r="G18" s="499"/>
      <c r="H18" s="13">
        <v>948</v>
      </c>
      <c r="I18" s="14">
        <v>607</v>
      </c>
      <c r="J18" s="14">
        <v>223</v>
      </c>
      <c r="K18" s="15">
        <f>SUM(W18)/H18</f>
        <v>22.990506329113924</v>
      </c>
      <c r="L18" s="499"/>
      <c r="M18" s="13">
        <f t="shared" si="11"/>
        <v>-135</v>
      </c>
      <c r="N18" s="14">
        <f t="shared" si="4"/>
        <v>10</v>
      </c>
      <c r="O18" s="14">
        <f t="shared" si="5"/>
        <v>-7</v>
      </c>
      <c r="P18" s="158">
        <f t="shared" si="1"/>
        <v>-0.27634500975957721</v>
      </c>
      <c r="Q18" s="499"/>
      <c r="R18" s="205">
        <f t="shared" si="7"/>
        <v>-12.465373961218837</v>
      </c>
      <c r="S18" s="104">
        <f t="shared" si="8"/>
        <v>1.675041876046901</v>
      </c>
      <c r="T18" s="104">
        <f t="shared" si="6"/>
        <v>-3.0434782608695654</v>
      </c>
      <c r="U18" s="44">
        <f t="shared" si="9"/>
        <v>-1.1877198411366858</v>
      </c>
      <c r="W18" s="14">
        <f t="shared" si="12"/>
        <v>21795</v>
      </c>
      <c r="X18" s="742">
        <v>2142</v>
      </c>
      <c r="Y18" s="742">
        <v>2087</v>
      </c>
      <c r="Z18" s="742">
        <v>1990</v>
      </c>
      <c r="AA18" s="742">
        <v>1886</v>
      </c>
      <c r="AB18" s="742">
        <v>1767</v>
      </c>
      <c r="AC18" s="742">
        <v>1669</v>
      </c>
      <c r="AD18" s="742">
        <v>1613</v>
      </c>
      <c r="AE18" s="742">
        <v>1617</v>
      </c>
      <c r="AF18" s="742">
        <v>1665</v>
      </c>
      <c r="AG18" s="742">
        <v>1731</v>
      </c>
      <c r="AH18" s="742">
        <v>1797</v>
      </c>
      <c r="AI18" s="387">
        <v>1831</v>
      </c>
      <c r="AJ18" s="499"/>
      <c r="AK18" s="14">
        <f t="shared" si="10"/>
        <v>25198</v>
      </c>
      <c r="AL18" s="742">
        <v>2429</v>
      </c>
      <c r="AM18" s="742">
        <v>2418</v>
      </c>
      <c r="AN18" s="742">
        <v>2253</v>
      </c>
      <c r="AO18" s="742">
        <v>2208</v>
      </c>
      <c r="AP18" s="742">
        <v>2078</v>
      </c>
      <c r="AQ18" s="742">
        <v>1965</v>
      </c>
      <c r="AR18" s="742">
        <v>1957</v>
      </c>
      <c r="AS18" s="742">
        <v>1965</v>
      </c>
      <c r="AT18" s="742">
        <v>1919</v>
      </c>
      <c r="AU18" s="742">
        <v>1937</v>
      </c>
      <c r="AV18" s="742">
        <v>2013</v>
      </c>
      <c r="AW18" s="387">
        <v>2056</v>
      </c>
    </row>
    <row r="19" spans="2:49" x14ac:dyDescent="0.25">
      <c r="B19" s="199" t="s">
        <v>25</v>
      </c>
      <c r="C19" s="13">
        <v>1324</v>
      </c>
      <c r="D19" s="14">
        <v>800</v>
      </c>
      <c r="E19" s="14">
        <v>297</v>
      </c>
      <c r="F19" s="15">
        <f>SUM(AK19/C19)</f>
        <v>31.660120845921451</v>
      </c>
      <c r="G19" s="499"/>
      <c r="H19" s="13">
        <v>1377</v>
      </c>
      <c r="I19" s="14">
        <v>761</v>
      </c>
      <c r="J19" s="14">
        <v>310</v>
      </c>
      <c r="K19" s="15">
        <f>SUM(W19)/H19</f>
        <v>25.397240377632535</v>
      </c>
      <c r="L19" s="499"/>
      <c r="M19" s="13">
        <f t="shared" si="11"/>
        <v>53</v>
      </c>
      <c r="N19" s="14">
        <f t="shared" si="4"/>
        <v>-39</v>
      </c>
      <c r="O19" s="14">
        <f t="shared" si="5"/>
        <v>13</v>
      </c>
      <c r="P19" s="158">
        <f t="shared" si="1"/>
        <v>-6.2628804682889161</v>
      </c>
      <c r="Q19" s="499"/>
      <c r="R19" s="205">
        <f t="shared" si="7"/>
        <v>4.0030211480362539</v>
      </c>
      <c r="S19" s="104">
        <f t="shared" si="8"/>
        <v>-4.875</v>
      </c>
      <c r="T19" s="104">
        <f t="shared" si="6"/>
        <v>4.3771043771043772</v>
      </c>
      <c r="U19" s="44">
        <f t="shared" si="9"/>
        <v>-19.781606326672371</v>
      </c>
      <c r="W19" s="14">
        <f t="shared" si="12"/>
        <v>34972</v>
      </c>
      <c r="X19" s="742">
        <v>3400</v>
      </c>
      <c r="Y19" s="742">
        <v>3383</v>
      </c>
      <c r="Z19" s="742">
        <v>3304</v>
      </c>
      <c r="AA19" s="742">
        <v>3143</v>
      </c>
      <c r="AB19" s="742">
        <v>2990</v>
      </c>
      <c r="AC19" s="742">
        <v>2858</v>
      </c>
      <c r="AD19" s="742">
        <v>2782</v>
      </c>
      <c r="AE19" s="742">
        <v>2721</v>
      </c>
      <c r="AF19" s="742">
        <v>2603</v>
      </c>
      <c r="AG19" s="742">
        <v>2576</v>
      </c>
      <c r="AH19" s="742">
        <v>2583</v>
      </c>
      <c r="AI19" s="387">
        <v>2629</v>
      </c>
      <c r="AJ19" s="499"/>
      <c r="AK19" s="14">
        <f t="shared" si="10"/>
        <v>41918</v>
      </c>
      <c r="AL19" s="742">
        <v>3772</v>
      </c>
      <c r="AM19" s="742">
        <v>3843</v>
      </c>
      <c r="AN19" s="742">
        <v>3738</v>
      </c>
      <c r="AO19" s="742">
        <v>3578</v>
      </c>
      <c r="AP19" s="742">
        <v>3469</v>
      </c>
      <c r="AQ19" s="742">
        <v>3419</v>
      </c>
      <c r="AR19" s="742">
        <v>3437</v>
      </c>
      <c r="AS19" s="742">
        <v>3449</v>
      </c>
      <c r="AT19" s="742">
        <v>3333</v>
      </c>
      <c r="AU19" s="742">
        <v>3290</v>
      </c>
      <c r="AV19" s="742">
        <v>3293</v>
      </c>
      <c r="AW19" s="387">
        <v>3297</v>
      </c>
    </row>
    <row r="20" spans="2:49" x14ac:dyDescent="0.25">
      <c r="B20" s="199" t="s">
        <v>26</v>
      </c>
      <c r="C20" s="13">
        <v>8199</v>
      </c>
      <c r="D20" s="14">
        <v>1407</v>
      </c>
      <c r="E20" s="14">
        <v>375</v>
      </c>
      <c r="F20" s="15">
        <f>SUM(AK20/C20)</f>
        <v>4.7986339797536282</v>
      </c>
      <c r="G20" s="499"/>
      <c r="H20" s="13">
        <v>5430</v>
      </c>
      <c r="I20" s="14">
        <v>1626</v>
      </c>
      <c r="J20" s="14">
        <v>341</v>
      </c>
      <c r="K20" s="15">
        <f>SUM(W20)/H20</f>
        <v>5.9134438305709027</v>
      </c>
      <c r="L20" s="499"/>
      <c r="M20" s="13">
        <f t="shared" si="11"/>
        <v>-2769</v>
      </c>
      <c r="N20" s="14">
        <f t="shared" si="4"/>
        <v>219</v>
      </c>
      <c r="O20" s="14">
        <f t="shared" si="5"/>
        <v>-34</v>
      </c>
      <c r="P20" s="158">
        <f t="shared" si="1"/>
        <v>1.1148098508172746</v>
      </c>
      <c r="Q20" s="499"/>
      <c r="R20" s="205">
        <f t="shared" si="7"/>
        <v>-33.772411269667032</v>
      </c>
      <c r="S20" s="104">
        <f t="shared" si="8"/>
        <v>15.565031982942431</v>
      </c>
      <c r="T20" s="104">
        <f t="shared" si="6"/>
        <v>-9.0666666666666664</v>
      </c>
      <c r="U20" s="44">
        <f t="shared" si="9"/>
        <v>23.231816711190614</v>
      </c>
      <c r="W20" s="14">
        <f t="shared" si="12"/>
        <v>32110</v>
      </c>
      <c r="X20" s="742">
        <v>3000</v>
      </c>
      <c r="Y20" s="742">
        <v>2886</v>
      </c>
      <c r="Z20" s="742">
        <v>2831</v>
      </c>
      <c r="AA20" s="742">
        <v>2693</v>
      </c>
      <c r="AB20" s="742">
        <v>2613</v>
      </c>
      <c r="AC20" s="742">
        <v>2520</v>
      </c>
      <c r="AD20" s="742">
        <v>2646</v>
      </c>
      <c r="AE20" s="742">
        <v>2648</v>
      </c>
      <c r="AF20" s="742">
        <v>2655</v>
      </c>
      <c r="AG20" s="742">
        <v>2559</v>
      </c>
      <c r="AH20" s="742">
        <v>2542</v>
      </c>
      <c r="AI20" s="387">
        <v>2517</v>
      </c>
      <c r="AJ20" s="499"/>
      <c r="AK20" s="14">
        <f t="shared" si="10"/>
        <v>39344</v>
      </c>
      <c r="AL20" s="742">
        <v>3789</v>
      </c>
      <c r="AM20" s="742">
        <v>3748</v>
      </c>
      <c r="AN20" s="742">
        <v>3463</v>
      </c>
      <c r="AO20" s="742">
        <v>3319</v>
      </c>
      <c r="AP20" s="742">
        <v>3206</v>
      </c>
      <c r="AQ20" s="742">
        <v>3173</v>
      </c>
      <c r="AR20" s="742">
        <v>3218</v>
      </c>
      <c r="AS20" s="742">
        <v>3265</v>
      </c>
      <c r="AT20" s="742">
        <v>3263</v>
      </c>
      <c r="AU20" s="742">
        <v>3082</v>
      </c>
      <c r="AV20" s="742">
        <v>2918</v>
      </c>
      <c r="AW20" s="387">
        <v>2900</v>
      </c>
    </row>
    <row r="21" spans="2:49" x14ac:dyDescent="0.25">
      <c r="B21" s="199" t="s">
        <v>27</v>
      </c>
      <c r="C21" s="13">
        <v>1470</v>
      </c>
      <c r="D21" s="14">
        <v>943</v>
      </c>
      <c r="E21" s="14">
        <v>314</v>
      </c>
      <c r="F21" s="15">
        <f>SUM(AK21/C21)</f>
        <v>29.224489795918366</v>
      </c>
      <c r="G21" s="499"/>
      <c r="H21" s="13">
        <v>1253</v>
      </c>
      <c r="I21" s="14">
        <v>965</v>
      </c>
      <c r="J21" s="14">
        <v>365</v>
      </c>
      <c r="K21" s="15">
        <f>SUM(W21)/H21</f>
        <v>30.723862729449323</v>
      </c>
      <c r="L21" s="499"/>
      <c r="M21" s="13">
        <f t="shared" si="11"/>
        <v>-217</v>
      </c>
      <c r="N21" s="14">
        <f t="shared" si="4"/>
        <v>22</v>
      </c>
      <c r="O21" s="14">
        <f t="shared" si="5"/>
        <v>51</v>
      </c>
      <c r="P21" s="158">
        <f t="shared" si="1"/>
        <v>1.4993729335309567</v>
      </c>
      <c r="Q21" s="499"/>
      <c r="R21" s="205">
        <f t="shared" si="7"/>
        <v>-14.761904761904763</v>
      </c>
      <c r="S21" s="104">
        <f t="shared" si="8"/>
        <v>2.3329798515376461</v>
      </c>
      <c r="T21" s="104">
        <f t="shared" si="6"/>
        <v>16.242038216560509</v>
      </c>
      <c r="U21" s="44">
        <f t="shared" si="9"/>
        <v>5.1305358759090005</v>
      </c>
      <c r="W21" s="14">
        <f t="shared" si="12"/>
        <v>38497</v>
      </c>
      <c r="X21" s="742">
        <v>3429</v>
      </c>
      <c r="Y21" s="742">
        <v>3410</v>
      </c>
      <c r="Z21" s="742">
        <v>3404</v>
      </c>
      <c r="AA21" s="742">
        <v>3347</v>
      </c>
      <c r="AB21" s="742">
        <v>3236</v>
      </c>
      <c r="AC21" s="742">
        <v>3137</v>
      </c>
      <c r="AD21" s="742">
        <v>3156</v>
      </c>
      <c r="AE21" s="742">
        <v>3096</v>
      </c>
      <c r="AF21" s="742">
        <v>3061</v>
      </c>
      <c r="AG21" s="742">
        <v>3062</v>
      </c>
      <c r="AH21" s="742">
        <v>3043</v>
      </c>
      <c r="AI21" s="387">
        <v>3116</v>
      </c>
      <c r="AJ21" s="499"/>
      <c r="AK21" s="14">
        <f t="shared" si="10"/>
        <v>42960</v>
      </c>
      <c r="AL21" s="742">
        <v>3973</v>
      </c>
      <c r="AM21" s="742">
        <v>3972</v>
      </c>
      <c r="AN21" s="742">
        <v>3898</v>
      </c>
      <c r="AO21" s="742">
        <v>3746</v>
      </c>
      <c r="AP21" s="742">
        <v>3607</v>
      </c>
      <c r="AQ21" s="742">
        <v>3484</v>
      </c>
      <c r="AR21" s="742">
        <v>3450</v>
      </c>
      <c r="AS21" s="742">
        <v>3480</v>
      </c>
      <c r="AT21" s="742">
        <v>3422</v>
      </c>
      <c r="AU21" s="742">
        <v>3338</v>
      </c>
      <c r="AV21" s="742">
        <v>3256</v>
      </c>
      <c r="AW21" s="387">
        <v>3334</v>
      </c>
    </row>
    <row r="22" spans="2:49" x14ac:dyDescent="0.25">
      <c r="B22" s="200" t="s">
        <v>28</v>
      </c>
      <c r="C22" s="127">
        <v>566</v>
      </c>
      <c r="D22" s="129">
        <v>444</v>
      </c>
      <c r="E22" s="14">
        <v>222</v>
      </c>
      <c r="F22" s="748">
        <f>SUM(AK22/C22)</f>
        <v>78.017667844522961</v>
      </c>
      <c r="G22" s="745"/>
      <c r="H22" s="127">
        <v>546</v>
      </c>
      <c r="I22" s="129">
        <v>443</v>
      </c>
      <c r="J22" s="14">
        <v>245</v>
      </c>
      <c r="K22" s="748">
        <f>SUM(W22)/H22</f>
        <v>70.424908424908423</v>
      </c>
      <c r="L22" s="745"/>
      <c r="M22" s="127">
        <f t="shared" si="11"/>
        <v>-20</v>
      </c>
      <c r="N22" s="129">
        <f t="shared" si="4"/>
        <v>-1</v>
      </c>
      <c r="O22" s="14">
        <f t="shared" si="5"/>
        <v>23</v>
      </c>
      <c r="P22" s="158">
        <f t="shared" si="1"/>
        <v>-7.5927594196145378</v>
      </c>
      <c r="Q22" s="499"/>
      <c r="R22" s="206">
        <f t="shared" si="7"/>
        <v>-3.5335689045936398</v>
      </c>
      <c r="S22" s="207">
        <f t="shared" si="8"/>
        <v>-0.22522522522522523</v>
      </c>
      <c r="T22" s="104">
        <f t="shared" si="6"/>
        <v>10.36036036036036</v>
      </c>
      <c r="U22" s="44">
        <f t="shared" si="9"/>
        <v>-9.7321025216310275</v>
      </c>
      <c r="W22" s="129">
        <f t="shared" si="12"/>
        <v>38452</v>
      </c>
      <c r="X22" s="742">
        <v>3823</v>
      </c>
      <c r="Y22" s="742">
        <v>3709</v>
      </c>
      <c r="Z22" s="742">
        <v>3564</v>
      </c>
      <c r="AA22" s="742">
        <v>3404</v>
      </c>
      <c r="AB22" s="742">
        <v>3191</v>
      </c>
      <c r="AC22" s="742">
        <v>3068</v>
      </c>
      <c r="AD22" s="742">
        <v>2975</v>
      </c>
      <c r="AE22" s="742">
        <v>2924</v>
      </c>
      <c r="AF22" s="742">
        <v>2902</v>
      </c>
      <c r="AG22" s="742">
        <v>2864</v>
      </c>
      <c r="AH22" s="742">
        <v>2944</v>
      </c>
      <c r="AI22" s="388">
        <v>3084</v>
      </c>
      <c r="AJ22" s="745"/>
      <c r="AK22" s="129">
        <f t="shared" si="10"/>
        <v>44158</v>
      </c>
      <c r="AL22" s="742">
        <v>3942</v>
      </c>
      <c r="AM22" s="742">
        <v>3973</v>
      </c>
      <c r="AN22" s="742">
        <v>3881</v>
      </c>
      <c r="AO22" s="742">
        <v>3736</v>
      </c>
      <c r="AP22" s="742">
        <v>3654</v>
      </c>
      <c r="AQ22" s="742">
        <v>3536</v>
      </c>
      <c r="AR22" s="742">
        <v>3513</v>
      </c>
      <c r="AS22" s="742">
        <v>3517</v>
      </c>
      <c r="AT22" s="742">
        <v>3542</v>
      </c>
      <c r="AU22" s="742">
        <v>3550</v>
      </c>
      <c r="AV22" s="742">
        <v>3603</v>
      </c>
      <c r="AW22" s="388">
        <v>3711</v>
      </c>
    </row>
    <row r="23" spans="2:49" x14ac:dyDescent="0.25">
      <c r="B23" s="200" t="s">
        <v>29</v>
      </c>
      <c r="C23" s="127">
        <v>1886</v>
      </c>
      <c r="D23" s="129">
        <v>1270</v>
      </c>
      <c r="E23" s="14">
        <v>552</v>
      </c>
      <c r="F23" s="748">
        <f>SUM(AK23/C23)</f>
        <v>25.04082714740191</v>
      </c>
      <c r="G23" s="745"/>
      <c r="H23" s="127">
        <v>2682</v>
      </c>
      <c r="I23" s="129">
        <v>1449</v>
      </c>
      <c r="J23" s="14">
        <v>691</v>
      </c>
      <c r="K23" s="748">
        <f>SUM(W23)/H23</f>
        <v>16.224832214765101</v>
      </c>
      <c r="L23" s="745"/>
      <c r="M23" s="127">
        <f t="shared" si="11"/>
        <v>796</v>
      </c>
      <c r="N23" s="129">
        <f t="shared" si="4"/>
        <v>179</v>
      </c>
      <c r="O23" s="14">
        <f t="shared" si="5"/>
        <v>139</v>
      </c>
      <c r="P23" s="158">
        <f t="shared" si="1"/>
        <v>-8.8159949326368086</v>
      </c>
      <c r="Q23" s="499"/>
      <c r="R23" s="206">
        <f t="shared" si="7"/>
        <v>42.20572640509014</v>
      </c>
      <c r="S23" s="207">
        <f t="shared" si="8"/>
        <v>14.094488188976378</v>
      </c>
      <c r="T23" s="104">
        <f t="shared" si="6"/>
        <v>25.181159420289855</v>
      </c>
      <c r="U23" s="44">
        <f t="shared" si="9"/>
        <v>-35.206484517231715</v>
      </c>
      <c r="W23" s="129">
        <f t="shared" si="12"/>
        <v>43515</v>
      </c>
      <c r="X23" s="742">
        <v>3908</v>
      </c>
      <c r="Y23" s="742">
        <v>3894</v>
      </c>
      <c r="Z23" s="742">
        <v>3799</v>
      </c>
      <c r="AA23" s="742">
        <v>3668</v>
      </c>
      <c r="AB23" s="742">
        <v>3612</v>
      </c>
      <c r="AC23" s="742">
        <v>3498</v>
      </c>
      <c r="AD23" s="742">
        <v>3501</v>
      </c>
      <c r="AE23" s="742">
        <v>3554</v>
      </c>
      <c r="AF23" s="742">
        <v>3470</v>
      </c>
      <c r="AG23" s="742">
        <v>3475</v>
      </c>
      <c r="AH23" s="742">
        <v>3482</v>
      </c>
      <c r="AI23" s="388">
        <v>3654</v>
      </c>
      <c r="AJ23" s="745"/>
      <c r="AK23" s="129">
        <f t="shared" si="10"/>
        <v>47227</v>
      </c>
      <c r="AL23" s="742">
        <v>4296</v>
      </c>
      <c r="AM23" s="742">
        <v>4245</v>
      </c>
      <c r="AN23" s="742">
        <v>4162</v>
      </c>
      <c r="AO23" s="742">
        <v>4000</v>
      </c>
      <c r="AP23" s="742">
        <v>3866</v>
      </c>
      <c r="AQ23" s="742">
        <v>3789</v>
      </c>
      <c r="AR23" s="742">
        <v>3839</v>
      </c>
      <c r="AS23" s="742">
        <v>3890</v>
      </c>
      <c r="AT23" s="742">
        <v>3776</v>
      </c>
      <c r="AU23" s="742">
        <v>3748</v>
      </c>
      <c r="AV23" s="742">
        <v>3765</v>
      </c>
      <c r="AW23" s="388">
        <v>3851</v>
      </c>
    </row>
    <row r="24" spans="2:49" x14ac:dyDescent="0.25">
      <c r="B24" s="200" t="s">
        <v>30</v>
      </c>
      <c r="C24" s="127">
        <v>1732</v>
      </c>
      <c r="D24" s="129">
        <v>793</v>
      </c>
      <c r="E24" s="14">
        <v>292</v>
      </c>
      <c r="F24" s="748">
        <f>SUM(AK24/C24)</f>
        <v>23.691108545034641</v>
      </c>
      <c r="G24" s="745"/>
      <c r="H24" s="127">
        <v>1896</v>
      </c>
      <c r="I24" s="129">
        <v>841</v>
      </c>
      <c r="J24" s="14">
        <v>335</v>
      </c>
      <c r="K24" s="748">
        <f>SUM(W24)/H24</f>
        <v>19.016350210970465</v>
      </c>
      <c r="L24" s="745"/>
      <c r="M24" s="127">
        <f t="shared" si="11"/>
        <v>164</v>
      </c>
      <c r="N24" s="129">
        <f t="shared" si="4"/>
        <v>48</v>
      </c>
      <c r="O24" s="14">
        <f t="shared" si="5"/>
        <v>43</v>
      </c>
      <c r="P24" s="158">
        <f t="shared" si="1"/>
        <v>-4.6747583340641761</v>
      </c>
      <c r="Q24" s="499"/>
      <c r="R24" s="206">
        <f t="shared" si="7"/>
        <v>9.4688221709006921</v>
      </c>
      <c r="S24" s="207">
        <f t="shared" si="8"/>
        <v>6.0529634300126105</v>
      </c>
      <c r="T24" s="104">
        <f t="shared" si="6"/>
        <v>14.726027397260275</v>
      </c>
      <c r="U24" s="44">
        <f t="shared" si="9"/>
        <v>-19.732121547532845</v>
      </c>
      <c r="W24" s="129">
        <f t="shared" si="12"/>
        <v>36055</v>
      </c>
      <c r="X24" s="742">
        <v>3305</v>
      </c>
      <c r="Y24" s="742">
        <v>3274</v>
      </c>
      <c r="Z24" s="742">
        <v>3197</v>
      </c>
      <c r="AA24" s="742">
        <v>3099</v>
      </c>
      <c r="AB24" s="742">
        <v>3061</v>
      </c>
      <c r="AC24" s="742">
        <v>2974</v>
      </c>
      <c r="AD24" s="742">
        <v>2964</v>
      </c>
      <c r="AE24" s="742">
        <v>2943</v>
      </c>
      <c r="AF24" s="742">
        <v>2880</v>
      </c>
      <c r="AG24" s="742">
        <v>2825</v>
      </c>
      <c r="AH24" s="742">
        <v>2764</v>
      </c>
      <c r="AI24" s="388">
        <v>2769</v>
      </c>
      <c r="AJ24" s="745"/>
      <c r="AK24" s="129">
        <f t="shared" si="10"/>
        <v>41033</v>
      </c>
      <c r="AL24" s="742">
        <v>3737</v>
      </c>
      <c r="AM24" s="742">
        <v>3700</v>
      </c>
      <c r="AN24" s="742">
        <v>3601</v>
      </c>
      <c r="AO24" s="742">
        <v>3479</v>
      </c>
      <c r="AP24" s="742">
        <v>3460</v>
      </c>
      <c r="AQ24" s="742">
        <v>3413</v>
      </c>
      <c r="AR24" s="742">
        <v>3319</v>
      </c>
      <c r="AS24" s="742">
        <v>3346</v>
      </c>
      <c r="AT24" s="742">
        <v>3323</v>
      </c>
      <c r="AU24" s="742">
        <v>3266</v>
      </c>
      <c r="AV24" s="742">
        <v>3199</v>
      </c>
      <c r="AW24" s="388">
        <v>3190</v>
      </c>
    </row>
    <row r="25" spans="2:49" x14ac:dyDescent="0.25">
      <c r="B25" s="200" t="s">
        <v>31</v>
      </c>
      <c r="C25" s="127">
        <v>2531</v>
      </c>
      <c r="D25" s="129">
        <v>626</v>
      </c>
      <c r="E25" s="14">
        <v>232</v>
      </c>
      <c r="F25" s="748">
        <f>SUM(AK25/C25)</f>
        <v>29.750691426313711</v>
      </c>
      <c r="G25" s="745"/>
      <c r="H25" s="127">
        <v>2217</v>
      </c>
      <c r="I25" s="129">
        <v>627</v>
      </c>
      <c r="J25" s="14">
        <v>236</v>
      </c>
      <c r="K25" s="748">
        <f>SUM(W25)/H25</f>
        <v>27.775823184483535</v>
      </c>
      <c r="L25" s="745"/>
      <c r="M25" s="127">
        <f t="shared" si="11"/>
        <v>-314</v>
      </c>
      <c r="N25" s="129">
        <f t="shared" si="4"/>
        <v>1</v>
      </c>
      <c r="O25" s="14">
        <f t="shared" si="5"/>
        <v>4</v>
      </c>
      <c r="P25" s="158">
        <f t="shared" si="1"/>
        <v>-1.9748682418301762</v>
      </c>
      <c r="Q25" s="499"/>
      <c r="R25" s="206">
        <f t="shared" si="7"/>
        <v>-12.406163571710787</v>
      </c>
      <c r="S25" s="207">
        <f t="shared" si="8"/>
        <v>0.15974440894568689</v>
      </c>
      <c r="T25" s="104">
        <f t="shared" si="6"/>
        <v>1.7241379310344827</v>
      </c>
      <c r="U25" s="44">
        <f t="shared" si="9"/>
        <v>-6.6380583010029026</v>
      </c>
      <c r="W25" s="129">
        <f t="shared" si="12"/>
        <v>61579</v>
      </c>
      <c r="X25" s="742">
        <v>5713</v>
      </c>
      <c r="Y25" s="742">
        <v>5648</v>
      </c>
      <c r="Z25" s="742">
        <v>5483</v>
      </c>
      <c r="AA25" s="742">
        <v>5261</v>
      </c>
      <c r="AB25" s="742">
        <v>5089</v>
      </c>
      <c r="AC25" s="742">
        <v>4947</v>
      </c>
      <c r="AD25" s="742">
        <v>4884</v>
      </c>
      <c r="AE25" s="742">
        <v>4881</v>
      </c>
      <c r="AF25" s="742">
        <v>4899</v>
      </c>
      <c r="AG25" s="742">
        <v>4879</v>
      </c>
      <c r="AH25" s="742">
        <v>4933</v>
      </c>
      <c r="AI25" s="388">
        <v>4962</v>
      </c>
      <c r="AJ25" s="745"/>
      <c r="AK25" s="129">
        <f t="shared" si="10"/>
        <v>75299</v>
      </c>
      <c r="AL25" s="742">
        <v>6818</v>
      </c>
      <c r="AM25" s="742">
        <v>6904</v>
      </c>
      <c r="AN25" s="742">
        <v>6814</v>
      </c>
      <c r="AO25" s="742">
        <v>6649</v>
      </c>
      <c r="AP25" s="742">
        <v>6479</v>
      </c>
      <c r="AQ25" s="742">
        <v>6285</v>
      </c>
      <c r="AR25" s="742">
        <v>6172</v>
      </c>
      <c r="AS25" s="742">
        <v>6119</v>
      </c>
      <c r="AT25" s="742">
        <v>5882</v>
      </c>
      <c r="AU25" s="742">
        <v>5779</v>
      </c>
      <c r="AV25" s="742">
        <v>5720</v>
      </c>
      <c r="AW25" s="388">
        <v>5678</v>
      </c>
    </row>
    <row r="26" spans="2:49" x14ac:dyDescent="0.25">
      <c r="B26" s="200" t="s">
        <v>32</v>
      </c>
      <c r="C26" s="127">
        <v>1662</v>
      </c>
      <c r="D26" s="129">
        <v>603</v>
      </c>
      <c r="E26" s="14">
        <v>157</v>
      </c>
      <c r="F26" s="748">
        <f>SUM(AK26/C26)</f>
        <v>19.58243080625752</v>
      </c>
      <c r="G26" s="745"/>
      <c r="H26" s="127">
        <v>1160</v>
      </c>
      <c r="I26" s="129">
        <v>577</v>
      </c>
      <c r="J26" s="14">
        <v>140</v>
      </c>
      <c r="K26" s="748">
        <f>SUM(W26)/H26</f>
        <v>26.282758620689656</v>
      </c>
      <c r="L26" s="745"/>
      <c r="M26" s="127">
        <f t="shared" si="11"/>
        <v>-502</v>
      </c>
      <c r="N26" s="129">
        <f t="shared" si="4"/>
        <v>-26</v>
      </c>
      <c r="O26" s="14">
        <f t="shared" si="5"/>
        <v>-17</v>
      </c>
      <c r="P26" s="158">
        <f t="shared" si="1"/>
        <v>6.7003278144321357</v>
      </c>
      <c r="Q26" s="499"/>
      <c r="R26" s="206">
        <f>SUM(M26)/C26*100</f>
        <v>-30.20457280385078</v>
      </c>
      <c r="S26" s="207">
        <f t="shared" si="8"/>
        <v>-4.3117744610281923</v>
      </c>
      <c r="T26" s="104">
        <f t="shared" si="6"/>
        <v>-10.828025477707007</v>
      </c>
      <c r="U26" s="44">
        <f t="shared" si="9"/>
        <v>34.216016799564343</v>
      </c>
      <c r="W26" s="129">
        <f t="shared" si="12"/>
        <v>30488</v>
      </c>
      <c r="X26" s="742">
        <v>2599</v>
      </c>
      <c r="Y26" s="742">
        <v>2633</v>
      </c>
      <c r="Z26" s="742">
        <v>2601</v>
      </c>
      <c r="AA26" s="742">
        <v>2542</v>
      </c>
      <c r="AB26" s="742">
        <v>2440</v>
      </c>
      <c r="AC26" s="742">
        <v>2379</v>
      </c>
      <c r="AD26" s="742">
        <v>2415</v>
      </c>
      <c r="AE26" s="742">
        <v>2489</v>
      </c>
      <c r="AF26" s="742">
        <v>2538</v>
      </c>
      <c r="AG26" s="742">
        <v>2576</v>
      </c>
      <c r="AH26" s="742">
        <v>2632</v>
      </c>
      <c r="AI26" s="388">
        <v>2644</v>
      </c>
      <c r="AJ26" s="745"/>
      <c r="AK26" s="129">
        <f t="shared" si="10"/>
        <v>32546</v>
      </c>
      <c r="AL26" s="742">
        <v>3024</v>
      </c>
      <c r="AM26" s="742">
        <v>3006</v>
      </c>
      <c r="AN26" s="742">
        <v>2957</v>
      </c>
      <c r="AO26" s="742">
        <v>2866</v>
      </c>
      <c r="AP26" s="742">
        <v>2770</v>
      </c>
      <c r="AQ26" s="742">
        <v>2679</v>
      </c>
      <c r="AR26" s="742">
        <v>2625</v>
      </c>
      <c r="AS26" s="742">
        <v>2571</v>
      </c>
      <c r="AT26" s="742">
        <v>2533</v>
      </c>
      <c r="AU26" s="742">
        <v>2491</v>
      </c>
      <c r="AV26" s="742">
        <v>2536</v>
      </c>
      <c r="AW26" s="388">
        <v>2488</v>
      </c>
    </row>
    <row r="27" spans="2:49" x14ac:dyDescent="0.25">
      <c r="B27" s="200" t="s">
        <v>33</v>
      </c>
      <c r="C27" s="127">
        <v>1508</v>
      </c>
      <c r="D27" s="129">
        <v>735</v>
      </c>
      <c r="E27" s="14">
        <v>285</v>
      </c>
      <c r="F27" s="748">
        <f>SUM(AK27/C27)</f>
        <v>19.74602122015915</v>
      </c>
      <c r="G27" s="745"/>
      <c r="H27" s="127">
        <v>2178</v>
      </c>
      <c r="I27" s="129">
        <v>825</v>
      </c>
      <c r="J27" s="14">
        <v>277</v>
      </c>
      <c r="K27" s="748">
        <f>SUM(W27)/H27</f>
        <v>11.241046831955924</v>
      </c>
      <c r="L27" s="745"/>
      <c r="M27" s="127">
        <f t="shared" si="11"/>
        <v>670</v>
      </c>
      <c r="N27" s="129">
        <f t="shared" si="4"/>
        <v>90</v>
      </c>
      <c r="O27" s="14">
        <f t="shared" si="5"/>
        <v>-8</v>
      </c>
      <c r="P27" s="158">
        <f t="shared" si="1"/>
        <v>-8.5049743882032267</v>
      </c>
      <c r="Q27" s="499"/>
      <c r="R27" s="206">
        <f t="shared" si="7"/>
        <v>44.429708222811669</v>
      </c>
      <c r="S27" s="207">
        <f t="shared" si="8"/>
        <v>12.244897959183673</v>
      </c>
      <c r="T27" s="104">
        <f t="shared" si="6"/>
        <v>-2.807017543859649</v>
      </c>
      <c r="U27" s="44">
        <f t="shared" si="9"/>
        <v>-43.071838591565523</v>
      </c>
      <c r="W27" s="129">
        <f t="shared" si="12"/>
        <v>24483</v>
      </c>
      <c r="X27" s="742">
        <v>2307</v>
      </c>
      <c r="Y27" s="742">
        <v>2341</v>
      </c>
      <c r="Z27" s="742">
        <v>2268</v>
      </c>
      <c r="AA27" s="742">
        <v>2137</v>
      </c>
      <c r="AB27" s="742">
        <v>2045</v>
      </c>
      <c r="AC27" s="742">
        <v>1948</v>
      </c>
      <c r="AD27" s="742">
        <v>2003</v>
      </c>
      <c r="AE27" s="742">
        <v>2003</v>
      </c>
      <c r="AF27" s="742">
        <v>1904</v>
      </c>
      <c r="AG27" s="742">
        <v>1858</v>
      </c>
      <c r="AH27" s="742">
        <v>1828</v>
      </c>
      <c r="AI27" s="388">
        <v>1841</v>
      </c>
      <c r="AJ27" s="745"/>
      <c r="AK27" s="129">
        <f t="shared" si="10"/>
        <v>29777</v>
      </c>
      <c r="AL27" s="742">
        <v>2875</v>
      </c>
      <c r="AM27" s="742">
        <v>2870</v>
      </c>
      <c r="AN27" s="742">
        <v>2783</v>
      </c>
      <c r="AO27" s="742">
        <v>2702</v>
      </c>
      <c r="AP27" s="742">
        <v>2537</v>
      </c>
      <c r="AQ27" s="742">
        <v>2398</v>
      </c>
      <c r="AR27" s="742">
        <v>2371</v>
      </c>
      <c r="AS27" s="742">
        <v>2369</v>
      </c>
      <c r="AT27" s="742">
        <v>2284</v>
      </c>
      <c r="AU27" s="742">
        <v>2191</v>
      </c>
      <c r="AV27" s="742">
        <v>2193</v>
      </c>
      <c r="AW27" s="388">
        <v>2204</v>
      </c>
    </row>
    <row r="28" spans="2:49" x14ac:dyDescent="0.25">
      <c r="B28" s="200" t="s">
        <v>34</v>
      </c>
      <c r="C28" s="127">
        <v>2325</v>
      </c>
      <c r="D28" s="129">
        <v>1100</v>
      </c>
      <c r="E28" s="14">
        <v>405</v>
      </c>
      <c r="F28" s="748">
        <f>SUM(AK28/C28)</f>
        <v>18.866666666666667</v>
      </c>
      <c r="G28" s="745"/>
      <c r="H28" s="127">
        <v>1809</v>
      </c>
      <c r="I28" s="129">
        <v>1062</v>
      </c>
      <c r="J28" s="14">
        <v>395</v>
      </c>
      <c r="K28" s="748">
        <f>SUM(W28)/H28</f>
        <v>22.135433941404091</v>
      </c>
      <c r="L28" s="745"/>
      <c r="M28" s="127">
        <f t="shared" si="11"/>
        <v>-516</v>
      </c>
      <c r="N28" s="129">
        <f t="shared" si="4"/>
        <v>-38</v>
      </c>
      <c r="O28" s="14">
        <f t="shared" si="5"/>
        <v>-10</v>
      </c>
      <c r="P28" s="158">
        <f t="shared" si="1"/>
        <v>3.2687672747374243</v>
      </c>
      <c r="Q28" s="499"/>
      <c r="R28" s="206">
        <f t="shared" si="7"/>
        <v>-22.193548387096772</v>
      </c>
      <c r="S28" s="207">
        <f t="shared" si="8"/>
        <v>-3.4545454545454546</v>
      </c>
      <c r="T28" s="104">
        <f t="shared" si="6"/>
        <v>-2.4691358024691357</v>
      </c>
      <c r="U28" s="44">
        <f t="shared" si="9"/>
        <v>17.325621597548185</v>
      </c>
      <c r="W28" s="129">
        <f t="shared" si="12"/>
        <v>40043</v>
      </c>
      <c r="X28" s="742">
        <v>3700</v>
      </c>
      <c r="Y28" s="742">
        <v>3666</v>
      </c>
      <c r="Z28" s="742">
        <v>3518</v>
      </c>
      <c r="AA28" s="742">
        <v>3396</v>
      </c>
      <c r="AB28" s="742">
        <v>3316</v>
      </c>
      <c r="AC28" s="742">
        <v>3233</v>
      </c>
      <c r="AD28" s="742">
        <v>3220</v>
      </c>
      <c r="AE28" s="742">
        <v>3205</v>
      </c>
      <c r="AF28" s="742">
        <v>3146</v>
      </c>
      <c r="AG28" s="742">
        <v>3179</v>
      </c>
      <c r="AH28" s="742">
        <v>3198</v>
      </c>
      <c r="AI28" s="388">
        <v>3266</v>
      </c>
      <c r="AJ28" s="745"/>
      <c r="AK28" s="129">
        <f t="shared" si="10"/>
        <v>43865</v>
      </c>
      <c r="AL28" s="742">
        <v>3968</v>
      </c>
      <c r="AM28" s="742">
        <v>3991</v>
      </c>
      <c r="AN28" s="742">
        <v>3861</v>
      </c>
      <c r="AO28" s="742">
        <v>3680</v>
      </c>
      <c r="AP28" s="742">
        <v>3610</v>
      </c>
      <c r="AQ28" s="742">
        <v>3573</v>
      </c>
      <c r="AR28" s="742">
        <v>3621</v>
      </c>
      <c r="AS28" s="742">
        <v>3618</v>
      </c>
      <c r="AT28" s="742">
        <v>3526</v>
      </c>
      <c r="AU28" s="742">
        <v>3443</v>
      </c>
      <c r="AV28" s="742">
        <v>3439</v>
      </c>
      <c r="AW28" s="388">
        <v>3535</v>
      </c>
    </row>
    <row r="29" spans="2:49" x14ac:dyDescent="0.25">
      <c r="B29" s="200" t="s">
        <v>35</v>
      </c>
      <c r="C29" s="127">
        <v>1289</v>
      </c>
      <c r="D29" s="129">
        <v>493</v>
      </c>
      <c r="E29" s="14">
        <v>299</v>
      </c>
      <c r="F29" s="748">
        <f>SUM(AK29/C29)</f>
        <v>15.743987587276958</v>
      </c>
      <c r="G29" s="745"/>
      <c r="H29" s="127">
        <v>1639</v>
      </c>
      <c r="I29" s="129">
        <v>501</v>
      </c>
      <c r="J29" s="14">
        <v>333</v>
      </c>
      <c r="K29" s="748">
        <f>SUM(W29)/H29</f>
        <v>10.42098840756559</v>
      </c>
      <c r="L29" s="745"/>
      <c r="M29" s="127">
        <f t="shared" si="11"/>
        <v>350</v>
      </c>
      <c r="N29" s="129">
        <f t="shared" si="4"/>
        <v>8</v>
      </c>
      <c r="O29" s="14">
        <f t="shared" si="5"/>
        <v>34</v>
      </c>
      <c r="P29" s="158">
        <f t="shared" si="1"/>
        <v>-5.3229991797113687</v>
      </c>
      <c r="Q29" s="499"/>
      <c r="R29" s="206">
        <f t="shared" si="7"/>
        <v>27.152831652443755</v>
      </c>
      <c r="S29" s="207">
        <f t="shared" si="8"/>
        <v>1.6227180527383367</v>
      </c>
      <c r="T29" s="104">
        <f t="shared" si="6"/>
        <v>11.371237458193979</v>
      </c>
      <c r="U29" s="44">
        <f t="shared" si="9"/>
        <v>-33.809726730304298</v>
      </c>
      <c r="W29" s="129">
        <f t="shared" si="12"/>
        <v>17080</v>
      </c>
      <c r="X29" s="742">
        <v>1653</v>
      </c>
      <c r="Y29" s="742">
        <v>1689</v>
      </c>
      <c r="Z29" s="742">
        <v>1611</v>
      </c>
      <c r="AA29" s="742">
        <v>1549</v>
      </c>
      <c r="AB29" s="742">
        <v>1468</v>
      </c>
      <c r="AC29" s="742">
        <v>1407</v>
      </c>
      <c r="AD29" s="742">
        <v>1311</v>
      </c>
      <c r="AE29" s="742">
        <v>1307</v>
      </c>
      <c r="AF29" s="742">
        <v>1271</v>
      </c>
      <c r="AG29" s="742">
        <v>1259</v>
      </c>
      <c r="AH29" s="742">
        <v>1271</v>
      </c>
      <c r="AI29" s="388">
        <v>1284</v>
      </c>
      <c r="AJ29" s="745"/>
      <c r="AK29" s="129">
        <f t="shared" si="10"/>
        <v>20294</v>
      </c>
      <c r="AL29" s="742">
        <v>1835</v>
      </c>
      <c r="AM29" s="742">
        <v>1838</v>
      </c>
      <c r="AN29" s="742">
        <v>1781</v>
      </c>
      <c r="AO29" s="742">
        <v>1708</v>
      </c>
      <c r="AP29" s="742">
        <v>1672</v>
      </c>
      <c r="AQ29" s="742">
        <v>1643</v>
      </c>
      <c r="AR29" s="742">
        <v>1639</v>
      </c>
      <c r="AS29" s="742">
        <v>1658</v>
      </c>
      <c r="AT29" s="742">
        <v>1642</v>
      </c>
      <c r="AU29" s="742">
        <v>1626</v>
      </c>
      <c r="AV29" s="742">
        <v>1642</v>
      </c>
      <c r="AW29" s="388">
        <v>1610</v>
      </c>
    </row>
    <row r="30" spans="2:49" x14ac:dyDescent="0.25">
      <c r="B30" s="200" t="s">
        <v>36</v>
      </c>
      <c r="C30" s="127">
        <v>1090</v>
      </c>
      <c r="D30" s="129">
        <v>359</v>
      </c>
      <c r="E30" s="14">
        <v>117</v>
      </c>
      <c r="F30" s="748">
        <f>SUM(AK30/C30)</f>
        <v>9.3366972477064216</v>
      </c>
      <c r="G30" s="745"/>
      <c r="H30" s="127">
        <v>944</v>
      </c>
      <c r="I30" s="129">
        <v>389</v>
      </c>
      <c r="J30" s="14">
        <v>117</v>
      </c>
      <c r="K30" s="775">
        <f>SUM(W30)/H30</f>
        <v>9.414194915254237</v>
      </c>
      <c r="L30" s="745"/>
      <c r="M30" s="127">
        <f t="shared" si="11"/>
        <v>-146</v>
      </c>
      <c r="N30" s="129">
        <f t="shared" si="4"/>
        <v>30</v>
      </c>
      <c r="O30" s="14">
        <f t="shared" si="5"/>
        <v>0</v>
      </c>
      <c r="P30" s="158">
        <f t="shared" si="1"/>
        <v>7.7497667547815396E-2</v>
      </c>
      <c r="Q30" s="499"/>
      <c r="R30" s="206">
        <f t="shared" si="7"/>
        <v>-13.394495412844037</v>
      </c>
      <c r="S30" s="207">
        <f t="shared" si="8"/>
        <v>8.3565459610027855</v>
      </c>
      <c r="T30" s="104">
        <f t="shared" si="6"/>
        <v>0</v>
      </c>
      <c r="U30" s="44">
        <f t="shared" si="9"/>
        <v>0.83003299230734773</v>
      </c>
      <c r="W30" s="129">
        <f t="shared" si="12"/>
        <v>8887</v>
      </c>
      <c r="X30" s="742">
        <v>760</v>
      </c>
      <c r="Y30" s="742">
        <v>775</v>
      </c>
      <c r="Z30" s="742">
        <v>790</v>
      </c>
      <c r="AA30" s="742">
        <v>777</v>
      </c>
      <c r="AB30" s="742">
        <v>754</v>
      </c>
      <c r="AC30" s="742">
        <v>734</v>
      </c>
      <c r="AD30" s="742">
        <v>741</v>
      </c>
      <c r="AE30" s="742">
        <v>748</v>
      </c>
      <c r="AF30" s="742">
        <v>709</v>
      </c>
      <c r="AG30" s="742">
        <v>680</v>
      </c>
      <c r="AH30" s="742">
        <v>699</v>
      </c>
      <c r="AI30" s="388">
        <v>720</v>
      </c>
      <c r="AJ30" s="745"/>
      <c r="AK30" s="129">
        <f t="shared" si="10"/>
        <v>10177</v>
      </c>
      <c r="AL30" s="742">
        <v>987</v>
      </c>
      <c r="AM30" s="742">
        <v>1003</v>
      </c>
      <c r="AN30" s="742">
        <v>948</v>
      </c>
      <c r="AO30" s="742">
        <v>932</v>
      </c>
      <c r="AP30" s="742">
        <v>878</v>
      </c>
      <c r="AQ30" s="742">
        <v>846</v>
      </c>
      <c r="AR30" s="742">
        <v>835</v>
      </c>
      <c r="AS30" s="742">
        <v>823</v>
      </c>
      <c r="AT30" s="742">
        <v>768</v>
      </c>
      <c r="AU30" s="742">
        <v>731</v>
      </c>
      <c r="AV30" s="742">
        <v>725</v>
      </c>
      <c r="AW30" s="388">
        <v>701</v>
      </c>
    </row>
    <row r="31" spans="2:49" x14ac:dyDescent="0.25">
      <c r="B31" s="200" t="s">
        <v>37</v>
      </c>
      <c r="C31" s="127">
        <v>921</v>
      </c>
      <c r="D31" s="129">
        <v>545</v>
      </c>
      <c r="E31" s="14">
        <v>238</v>
      </c>
      <c r="F31" s="748">
        <f>SUM(AK31/C31)</f>
        <v>39.268186753528774</v>
      </c>
      <c r="G31" s="745"/>
      <c r="H31" s="127">
        <v>1172</v>
      </c>
      <c r="I31" s="129">
        <v>629</v>
      </c>
      <c r="J31" s="14">
        <v>281</v>
      </c>
      <c r="K31" s="748">
        <f>SUM(W31)/H31</f>
        <v>27.046928327645052</v>
      </c>
      <c r="L31" s="745"/>
      <c r="M31" s="127">
        <f t="shared" si="11"/>
        <v>251</v>
      </c>
      <c r="N31" s="129">
        <f t="shared" si="4"/>
        <v>84</v>
      </c>
      <c r="O31" s="14">
        <f t="shared" si="5"/>
        <v>43</v>
      </c>
      <c r="P31" s="158">
        <f t="shared" si="1"/>
        <v>-12.221258425883722</v>
      </c>
      <c r="Q31" s="499"/>
      <c r="R31" s="206">
        <f t="shared" si="7"/>
        <v>27.252985884907709</v>
      </c>
      <c r="S31" s="207">
        <f t="shared" si="8"/>
        <v>15.412844036697248</v>
      </c>
      <c r="T31" s="104">
        <f t="shared" si="6"/>
        <v>18.067226890756302</v>
      </c>
      <c r="U31" s="44">
        <f t="shared" si="9"/>
        <v>-31.122543300997918</v>
      </c>
      <c r="W31" s="129">
        <f t="shared" si="12"/>
        <v>31699</v>
      </c>
      <c r="X31" s="742">
        <v>3015</v>
      </c>
      <c r="Y31" s="742">
        <v>2970</v>
      </c>
      <c r="Z31" s="742">
        <v>2873</v>
      </c>
      <c r="AA31" s="742">
        <v>2785</v>
      </c>
      <c r="AB31" s="742">
        <v>2707</v>
      </c>
      <c r="AC31" s="742">
        <v>2593</v>
      </c>
      <c r="AD31" s="742">
        <v>2513</v>
      </c>
      <c r="AE31" s="742">
        <v>2470</v>
      </c>
      <c r="AF31" s="742">
        <v>2436</v>
      </c>
      <c r="AG31" s="742">
        <v>2414</v>
      </c>
      <c r="AH31" s="742">
        <v>2436</v>
      </c>
      <c r="AI31" s="388">
        <v>2487</v>
      </c>
      <c r="AJ31" s="745"/>
      <c r="AK31" s="129">
        <f t="shared" si="10"/>
        <v>36166</v>
      </c>
      <c r="AL31" s="742">
        <v>3169</v>
      </c>
      <c r="AM31" s="742">
        <v>3213</v>
      </c>
      <c r="AN31" s="742">
        <v>3173</v>
      </c>
      <c r="AO31" s="742">
        <v>3090</v>
      </c>
      <c r="AP31" s="742">
        <v>3055</v>
      </c>
      <c r="AQ31" s="742">
        <v>2986</v>
      </c>
      <c r="AR31" s="742">
        <v>2977</v>
      </c>
      <c r="AS31" s="742">
        <v>2953</v>
      </c>
      <c r="AT31" s="742">
        <v>2902</v>
      </c>
      <c r="AU31" s="742">
        <v>2869</v>
      </c>
      <c r="AV31" s="742">
        <v>2872</v>
      </c>
      <c r="AW31" s="388">
        <v>2907</v>
      </c>
    </row>
    <row r="32" spans="2:49" x14ac:dyDescent="0.25">
      <c r="B32" s="200" t="s">
        <v>38</v>
      </c>
      <c r="C32" s="127">
        <v>8009</v>
      </c>
      <c r="D32" s="129">
        <v>1111</v>
      </c>
      <c r="E32" s="14">
        <v>658</v>
      </c>
      <c r="F32" s="748">
        <f>SUM(AK32/C32)</f>
        <v>10.631289798976152</v>
      </c>
      <c r="G32" s="745"/>
      <c r="H32" s="127">
        <v>8449</v>
      </c>
      <c r="I32" s="129">
        <v>1171</v>
      </c>
      <c r="J32" s="14">
        <v>772</v>
      </c>
      <c r="K32" s="748">
        <f>SUM(W32)/H32</f>
        <v>8.3478518167830504</v>
      </c>
      <c r="L32" s="745"/>
      <c r="M32" s="127">
        <f t="shared" si="11"/>
        <v>440</v>
      </c>
      <c r="N32" s="129">
        <f t="shared" si="4"/>
        <v>60</v>
      </c>
      <c r="O32" s="14">
        <f t="shared" si="5"/>
        <v>114</v>
      </c>
      <c r="P32" s="158">
        <f t="shared" si="1"/>
        <v>-2.2834379821931012</v>
      </c>
      <c r="Q32" s="499"/>
      <c r="R32" s="206">
        <f t="shared" si="7"/>
        <v>5.4938194531152451</v>
      </c>
      <c r="S32" s="207">
        <f t="shared" si="8"/>
        <v>5.4005400540054005</v>
      </c>
      <c r="T32" s="104">
        <f t="shared" si="6"/>
        <v>17.325227963525837</v>
      </c>
      <c r="U32" s="44">
        <f t="shared" si="9"/>
        <v>-21.478466163277837</v>
      </c>
      <c r="W32" s="129">
        <f t="shared" si="12"/>
        <v>70531</v>
      </c>
      <c r="X32" s="742">
        <v>6324</v>
      </c>
      <c r="Y32" s="742">
        <v>6300</v>
      </c>
      <c r="Z32" s="742">
        <v>6191</v>
      </c>
      <c r="AA32" s="742">
        <v>6049</v>
      </c>
      <c r="AB32" s="742">
        <v>5878</v>
      </c>
      <c r="AC32" s="742">
        <v>5823</v>
      </c>
      <c r="AD32" s="742">
        <v>5834</v>
      </c>
      <c r="AE32" s="742">
        <v>5830</v>
      </c>
      <c r="AF32" s="742">
        <v>5712</v>
      </c>
      <c r="AG32" s="742">
        <v>5585</v>
      </c>
      <c r="AH32" s="742">
        <v>5553</v>
      </c>
      <c r="AI32" s="388">
        <v>5452</v>
      </c>
      <c r="AJ32" s="745"/>
      <c r="AK32" s="129">
        <f t="shared" si="10"/>
        <v>85146</v>
      </c>
      <c r="AL32" s="742">
        <v>7680</v>
      </c>
      <c r="AM32" s="742">
        <v>7713</v>
      </c>
      <c r="AN32" s="742">
        <v>7608</v>
      </c>
      <c r="AO32" s="742">
        <v>7488</v>
      </c>
      <c r="AP32" s="742">
        <v>7316</v>
      </c>
      <c r="AQ32" s="742">
        <v>7175</v>
      </c>
      <c r="AR32" s="742">
        <v>7101</v>
      </c>
      <c r="AS32" s="742">
        <v>7044</v>
      </c>
      <c r="AT32" s="742">
        <v>6808</v>
      </c>
      <c r="AU32" s="742">
        <v>6512</v>
      </c>
      <c r="AV32" s="742">
        <v>6407</v>
      </c>
      <c r="AW32" s="388">
        <v>6294</v>
      </c>
    </row>
    <row r="33" spans="2:49" ht="15.75" thickBot="1" x14ac:dyDescent="0.3">
      <c r="B33" s="201" t="s">
        <v>39</v>
      </c>
      <c r="C33" s="130">
        <v>1295</v>
      </c>
      <c r="D33" s="132">
        <v>442</v>
      </c>
      <c r="E33" s="21">
        <v>288</v>
      </c>
      <c r="F33" s="749">
        <f>SUM(AK33/C33)</f>
        <v>14.035521235521236</v>
      </c>
      <c r="G33" s="745"/>
      <c r="H33" s="130">
        <v>1617</v>
      </c>
      <c r="I33" s="132">
        <v>533</v>
      </c>
      <c r="J33" s="21">
        <v>214</v>
      </c>
      <c r="K33" s="749">
        <f>SUM(W33)/H33</f>
        <v>9.1230674087816936</v>
      </c>
      <c r="L33" s="745"/>
      <c r="M33" s="130">
        <f t="shared" si="11"/>
        <v>322</v>
      </c>
      <c r="N33" s="132">
        <f t="shared" si="4"/>
        <v>91</v>
      </c>
      <c r="O33" s="21">
        <f t="shared" si="5"/>
        <v>-74</v>
      </c>
      <c r="P33" s="750">
        <f t="shared" si="1"/>
        <v>-4.9124538267395419</v>
      </c>
      <c r="Q33" s="499"/>
      <c r="R33" s="208">
        <f t="shared" si="7"/>
        <v>24.864864864864867</v>
      </c>
      <c r="S33" s="209">
        <f t="shared" si="8"/>
        <v>20.588235294117645</v>
      </c>
      <c r="T33" s="105">
        <f t="shared" si="6"/>
        <v>-25.694444444444443</v>
      </c>
      <c r="U33" s="210">
        <f t="shared" si="9"/>
        <v>-35.000152429729901</v>
      </c>
      <c r="W33" s="129">
        <f t="shared" si="12"/>
        <v>14752</v>
      </c>
      <c r="X33" s="742">
        <v>1425</v>
      </c>
      <c r="Y33" s="742">
        <v>1429</v>
      </c>
      <c r="Z33" s="742">
        <v>1432</v>
      </c>
      <c r="AA33" s="742">
        <v>1387</v>
      </c>
      <c r="AB33" s="742">
        <v>1323</v>
      </c>
      <c r="AC33" s="742">
        <v>1193</v>
      </c>
      <c r="AD33" s="742">
        <v>1151</v>
      </c>
      <c r="AE33" s="742">
        <v>1128</v>
      </c>
      <c r="AF33" s="742">
        <v>1081</v>
      </c>
      <c r="AG33" s="742">
        <v>1076</v>
      </c>
      <c r="AH33" s="742">
        <v>1062</v>
      </c>
      <c r="AI33" s="388">
        <v>1065</v>
      </c>
      <c r="AJ33" s="745"/>
      <c r="AK33" s="129">
        <f t="shared" si="10"/>
        <v>18176</v>
      </c>
      <c r="AL33" s="742">
        <v>1591</v>
      </c>
      <c r="AM33" s="742">
        <v>1643</v>
      </c>
      <c r="AN33" s="742">
        <v>1638</v>
      </c>
      <c r="AO33" s="742">
        <v>1593</v>
      </c>
      <c r="AP33" s="742">
        <v>1520</v>
      </c>
      <c r="AQ33" s="742">
        <v>1480</v>
      </c>
      <c r="AR33" s="742">
        <v>1493</v>
      </c>
      <c r="AS33" s="742">
        <v>1473</v>
      </c>
      <c r="AT33" s="742">
        <v>1441</v>
      </c>
      <c r="AU33" s="742">
        <v>1429</v>
      </c>
      <c r="AV33" s="742">
        <v>1451</v>
      </c>
      <c r="AW33" s="388">
        <v>1424</v>
      </c>
    </row>
  </sheetData>
  <mergeCells count="18">
    <mergeCell ref="N6:O6"/>
    <mergeCell ref="P6:P7"/>
    <mergeCell ref="R6:R7"/>
    <mergeCell ref="C4:J4"/>
    <mergeCell ref="B5:B7"/>
    <mergeCell ref="C5:F5"/>
    <mergeCell ref="M5:P5"/>
    <mergeCell ref="R5:U5"/>
    <mergeCell ref="H6:H7"/>
    <mergeCell ref="I6:J6"/>
    <mergeCell ref="K6:K7"/>
    <mergeCell ref="C6:C7"/>
    <mergeCell ref="S6:T6"/>
    <mergeCell ref="U6:U7"/>
    <mergeCell ref="H5:K5"/>
    <mergeCell ref="D6:E6"/>
    <mergeCell ref="F6:F7"/>
    <mergeCell ref="M6:M7"/>
  </mergeCells>
  <pageMargins left="0.31496062992125984" right="0" top="1.7322834645669292" bottom="0.31496062992125984" header="0" footer="0"/>
  <pageSetup paperSize="9" scale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-0.249977111117893"/>
    <pageSetUpPr fitToPage="1"/>
  </sheetPr>
  <dimension ref="B1:E64"/>
  <sheetViews>
    <sheetView zoomScale="80" zoomScaleNormal="80" workbookViewId="0">
      <selection activeCell="B2" sqref="B2:G64"/>
    </sheetView>
  </sheetViews>
  <sheetFormatPr defaultRowHeight="15" x14ac:dyDescent="0.25"/>
  <cols>
    <col min="1" max="1" width="3" style="93" customWidth="1"/>
    <col min="2" max="2" width="60" style="93" customWidth="1"/>
    <col min="3" max="3" width="10.7109375" style="93" customWidth="1"/>
    <col min="4" max="4" width="13" style="93" customWidth="1"/>
    <col min="5" max="5" width="11.140625" style="93" customWidth="1"/>
    <col min="6" max="6" width="6.42578125" style="93" customWidth="1"/>
    <col min="7" max="16384" width="9.140625" style="93"/>
  </cols>
  <sheetData>
    <row r="1" spans="2:5" ht="13.5" customHeight="1" x14ac:dyDescent="0.25"/>
    <row r="2" spans="2:5" x14ac:dyDescent="0.25">
      <c r="B2" s="275" t="s">
        <v>391</v>
      </c>
      <c r="C2" s="276"/>
      <c r="D2" s="276"/>
      <c r="E2" s="276"/>
    </row>
    <row r="3" spans="2:5" x14ac:dyDescent="0.25">
      <c r="B3" s="11" t="s">
        <v>233</v>
      </c>
      <c r="C3" s="161"/>
      <c r="D3" s="161"/>
      <c r="E3" s="161"/>
    </row>
    <row r="4" spans="2:5" ht="15.75" thickBot="1" x14ac:dyDescent="0.3">
      <c r="B4" s="11" t="s">
        <v>234</v>
      </c>
      <c r="C4" s="161"/>
      <c r="D4" s="161"/>
      <c r="E4" s="161"/>
    </row>
    <row r="5" spans="2:5" ht="45.75" thickBot="1" x14ac:dyDescent="0.3">
      <c r="B5" s="223" t="s">
        <v>156</v>
      </c>
      <c r="C5" s="224" t="s">
        <v>175</v>
      </c>
      <c r="D5" s="224" t="s">
        <v>466</v>
      </c>
      <c r="E5" s="225" t="s">
        <v>440</v>
      </c>
    </row>
    <row r="6" spans="2:5" ht="28.5" x14ac:dyDescent="0.25">
      <c r="B6" s="252" t="s">
        <v>220</v>
      </c>
      <c r="C6" s="253">
        <v>1</v>
      </c>
      <c r="D6" s="253">
        <f>SUM(D7:D10)</f>
        <v>340</v>
      </c>
      <c r="E6" s="264">
        <f>SUM(D6/D60)*100</f>
        <v>0.67574282023253507</v>
      </c>
    </row>
    <row r="7" spans="2:5" ht="30" x14ac:dyDescent="0.25">
      <c r="B7" s="213" t="s">
        <v>221</v>
      </c>
      <c r="C7" s="214">
        <v>11</v>
      </c>
      <c r="D7" s="214">
        <v>13</v>
      </c>
      <c r="E7" s="244">
        <f>SUM(D7)/D6*100</f>
        <v>3.8235294117647061</v>
      </c>
    </row>
    <row r="8" spans="2:5" x14ac:dyDescent="0.25">
      <c r="B8" s="213" t="s">
        <v>176</v>
      </c>
      <c r="C8" s="214">
        <v>12</v>
      </c>
      <c r="D8" s="214">
        <v>107</v>
      </c>
      <c r="E8" s="244">
        <f>SUM(D8)/D6*100</f>
        <v>31.470588235294116</v>
      </c>
    </row>
    <row r="9" spans="2:5" x14ac:dyDescent="0.25">
      <c r="B9" s="213" t="s">
        <v>177</v>
      </c>
      <c r="C9" s="214">
        <v>13</v>
      </c>
      <c r="D9" s="214">
        <v>128</v>
      </c>
      <c r="E9" s="244">
        <f>SUM(D9)/D6*100</f>
        <v>37.647058823529413</v>
      </c>
    </row>
    <row r="10" spans="2:5" ht="30" x14ac:dyDescent="0.25">
      <c r="B10" s="213" t="s">
        <v>178</v>
      </c>
      <c r="C10" s="214">
        <v>14</v>
      </c>
      <c r="D10" s="214">
        <v>92</v>
      </c>
      <c r="E10" s="245">
        <f>SUM(D10)/D6*100</f>
        <v>27.058823529411764</v>
      </c>
    </row>
    <row r="11" spans="2:5" x14ac:dyDescent="0.25">
      <c r="B11" s="246" t="s">
        <v>165</v>
      </c>
      <c r="C11" s="250">
        <v>2</v>
      </c>
      <c r="D11" s="251">
        <f>SUM(D12:D17)</f>
        <v>3555</v>
      </c>
      <c r="E11" s="265">
        <f>SUM(D11/D60)*100</f>
        <v>7.0654874291960645</v>
      </c>
    </row>
    <row r="12" spans="2:5" x14ac:dyDescent="0.25">
      <c r="B12" s="213" t="s">
        <v>181</v>
      </c>
      <c r="C12" s="214">
        <v>21</v>
      </c>
      <c r="D12" s="150">
        <v>602</v>
      </c>
      <c r="E12" s="244">
        <f>SUM(D12)/D11*100</f>
        <v>16.933895921237692</v>
      </c>
    </row>
    <row r="13" spans="2:5" x14ac:dyDescent="0.25">
      <c r="B13" s="213" t="s">
        <v>182</v>
      </c>
      <c r="C13" s="214">
        <v>22</v>
      </c>
      <c r="D13" s="214">
        <v>718</v>
      </c>
      <c r="E13" s="244">
        <f>SUM(D13)/D11*100</f>
        <v>20.196905766526019</v>
      </c>
    </row>
    <row r="14" spans="2:5" x14ac:dyDescent="0.25">
      <c r="B14" s="213" t="s">
        <v>183</v>
      </c>
      <c r="C14" s="214">
        <v>23</v>
      </c>
      <c r="D14" s="150">
        <v>866</v>
      </c>
      <c r="E14" s="244">
        <f>SUM(D14)/D11*100</f>
        <v>24.360056258790436</v>
      </c>
    </row>
    <row r="15" spans="2:5" x14ac:dyDescent="0.25">
      <c r="B15" s="213" t="s">
        <v>184</v>
      </c>
      <c r="C15" s="214">
        <v>24</v>
      </c>
      <c r="D15" s="150">
        <v>940</v>
      </c>
      <c r="E15" s="244">
        <f>SUM(D15)/D11*100</f>
        <v>26.441631504922647</v>
      </c>
    </row>
    <row r="16" spans="2:5" x14ac:dyDescent="0.25">
      <c r="B16" s="213" t="s">
        <v>185</v>
      </c>
      <c r="C16" s="214">
        <v>25</v>
      </c>
      <c r="D16" s="214">
        <v>59</v>
      </c>
      <c r="E16" s="244">
        <f>SUM(D16)/D11*100</f>
        <v>1.659634317862166</v>
      </c>
    </row>
    <row r="17" spans="2:5" x14ac:dyDescent="0.25">
      <c r="B17" s="213" t="s">
        <v>186</v>
      </c>
      <c r="C17" s="214">
        <v>26</v>
      </c>
      <c r="D17" s="150">
        <v>370</v>
      </c>
      <c r="E17" s="244">
        <f>SUM(D17)/D11*100</f>
        <v>10.40787623066104</v>
      </c>
    </row>
    <row r="18" spans="2:5" x14ac:dyDescent="0.25">
      <c r="B18" s="246" t="s">
        <v>166</v>
      </c>
      <c r="C18" s="250">
        <v>3</v>
      </c>
      <c r="D18" s="251">
        <f>SUM(D19:D23)</f>
        <v>4609</v>
      </c>
      <c r="E18" s="265">
        <f>SUM(D18)/D60*100</f>
        <v>9.1602901719169232</v>
      </c>
    </row>
    <row r="19" spans="2:5" x14ac:dyDescent="0.25">
      <c r="B19" s="213" t="s">
        <v>187</v>
      </c>
      <c r="C19" s="214">
        <v>31</v>
      </c>
      <c r="D19" s="150">
        <v>1563</v>
      </c>
      <c r="E19" s="244">
        <f>SUM(D19)/D18*100</f>
        <v>33.911911477543939</v>
      </c>
    </row>
    <row r="20" spans="2:5" x14ac:dyDescent="0.25">
      <c r="B20" s="213" t="s">
        <v>188</v>
      </c>
      <c r="C20" s="214">
        <v>32</v>
      </c>
      <c r="D20" s="150">
        <v>675</v>
      </c>
      <c r="E20" s="244">
        <f>SUM(D20)/D18*100</f>
        <v>14.645259275330874</v>
      </c>
    </row>
    <row r="21" spans="2:5" x14ac:dyDescent="0.25">
      <c r="B21" s="213" t="s">
        <v>189</v>
      </c>
      <c r="C21" s="214">
        <v>33</v>
      </c>
      <c r="D21" s="150">
        <v>1506</v>
      </c>
      <c r="E21" s="244">
        <f>SUM(D21)/D18*100</f>
        <v>32.675200694293771</v>
      </c>
    </row>
    <row r="22" spans="2:5" ht="30" x14ac:dyDescent="0.25">
      <c r="B22" s="213" t="s">
        <v>190</v>
      </c>
      <c r="C22" s="214">
        <v>34</v>
      </c>
      <c r="D22" s="150">
        <v>756</v>
      </c>
      <c r="E22" s="244">
        <f>SUM(D22)/D18*100</f>
        <v>16.40269038837058</v>
      </c>
    </row>
    <row r="23" spans="2:5" x14ac:dyDescent="0.25">
      <c r="B23" s="213" t="s">
        <v>191</v>
      </c>
      <c r="C23" s="214">
        <v>35</v>
      </c>
      <c r="D23" s="214">
        <v>109</v>
      </c>
      <c r="E23" s="244">
        <f>SUM(D23)/D18*100</f>
        <v>2.3649381644608374</v>
      </c>
    </row>
    <row r="24" spans="2:5" x14ac:dyDescent="0.25">
      <c r="B24" s="246" t="s">
        <v>167</v>
      </c>
      <c r="C24" s="250">
        <v>4</v>
      </c>
      <c r="D24" s="251">
        <f>SUM(D25:D28)</f>
        <v>5688</v>
      </c>
      <c r="E24" s="265">
        <f>SUM(D24)/D60*100</f>
        <v>11.304779886713703</v>
      </c>
    </row>
    <row r="25" spans="2:5" x14ac:dyDescent="0.25">
      <c r="B25" s="213" t="s">
        <v>192</v>
      </c>
      <c r="C25" s="214">
        <v>41</v>
      </c>
      <c r="D25" s="150">
        <v>2878</v>
      </c>
      <c r="E25" s="244">
        <f>SUM(D25)/D24*100</f>
        <v>50.59774964838256</v>
      </c>
    </row>
    <row r="26" spans="2:5" x14ac:dyDescent="0.25">
      <c r="B26" s="213" t="s">
        <v>193</v>
      </c>
      <c r="C26" s="214">
        <v>42</v>
      </c>
      <c r="D26" s="214">
        <v>432</v>
      </c>
      <c r="E26" s="244">
        <f>SUM(D26)/D24*100</f>
        <v>7.59493670886076</v>
      </c>
    </row>
    <row r="27" spans="2:5" ht="30" x14ac:dyDescent="0.25">
      <c r="B27" s="213" t="s">
        <v>194</v>
      </c>
      <c r="C27" s="214">
        <v>43</v>
      </c>
      <c r="D27" s="150">
        <v>2167</v>
      </c>
      <c r="E27" s="244">
        <f>SUM(D27)/D24*100</f>
        <v>38.09774964838256</v>
      </c>
    </row>
    <row r="28" spans="2:5" x14ac:dyDescent="0.25">
      <c r="B28" s="213" t="s">
        <v>195</v>
      </c>
      <c r="C28" s="214">
        <v>44</v>
      </c>
      <c r="D28" s="214">
        <v>211</v>
      </c>
      <c r="E28" s="244">
        <f>SUM(D28)/D24*100</f>
        <v>3.709563994374121</v>
      </c>
    </row>
    <row r="29" spans="2:5" x14ac:dyDescent="0.25">
      <c r="B29" s="246" t="s">
        <v>168</v>
      </c>
      <c r="C29" s="250">
        <v>5</v>
      </c>
      <c r="D29" s="251">
        <f>SUM(D30:D33)</f>
        <v>9669</v>
      </c>
      <c r="E29" s="265">
        <f>SUM(D29)/D60*100</f>
        <v>19.216933320083474</v>
      </c>
    </row>
    <row r="30" spans="2:5" x14ac:dyDescent="0.25">
      <c r="B30" s="213" t="s">
        <v>196</v>
      </c>
      <c r="C30" s="214">
        <v>51</v>
      </c>
      <c r="D30" s="150">
        <v>4159</v>
      </c>
      <c r="E30" s="244">
        <f>SUM(D30)/D29*100</f>
        <v>43.013755300444721</v>
      </c>
    </row>
    <row r="31" spans="2:5" x14ac:dyDescent="0.25">
      <c r="B31" s="213" t="s">
        <v>197</v>
      </c>
      <c r="C31" s="214">
        <v>52</v>
      </c>
      <c r="D31" s="150">
        <v>4176</v>
      </c>
      <c r="E31" s="244">
        <f>SUM(D31)/D29*100</f>
        <v>43.189574930189266</v>
      </c>
    </row>
    <row r="32" spans="2:5" x14ac:dyDescent="0.25">
      <c r="B32" s="213" t="s">
        <v>198</v>
      </c>
      <c r="C32" s="214">
        <v>53</v>
      </c>
      <c r="D32" s="214">
        <v>926</v>
      </c>
      <c r="E32" s="244">
        <f>SUM(D32)/D29*100</f>
        <v>9.5769986554969488</v>
      </c>
    </row>
    <row r="33" spans="2:5" x14ac:dyDescent="0.25">
      <c r="B33" s="213" t="s">
        <v>199</v>
      </c>
      <c r="C33" s="214">
        <v>54</v>
      </c>
      <c r="D33" s="214">
        <v>408</v>
      </c>
      <c r="E33" s="244">
        <f>SUM(D33)/D29*100</f>
        <v>4.2196711138690661</v>
      </c>
    </row>
    <row r="34" spans="2:5" x14ac:dyDescent="0.25">
      <c r="B34" s="246" t="s">
        <v>169</v>
      </c>
      <c r="C34" s="250">
        <v>6</v>
      </c>
      <c r="D34" s="251">
        <f>SUM(D35:D37)</f>
        <v>234</v>
      </c>
      <c r="E34" s="265">
        <f>SUM(D34)/D60*100</f>
        <v>0.46507005863062706</v>
      </c>
    </row>
    <row r="35" spans="2:5" x14ac:dyDescent="0.25">
      <c r="B35" s="213" t="s">
        <v>200</v>
      </c>
      <c r="C35" s="214">
        <v>61</v>
      </c>
      <c r="D35" s="150">
        <v>169</v>
      </c>
      <c r="E35" s="244">
        <f>SUM(D35)/D34*100</f>
        <v>72.222222222222214</v>
      </c>
    </row>
    <row r="36" spans="2:5" x14ac:dyDescent="0.25">
      <c r="B36" s="213" t="s">
        <v>201</v>
      </c>
      <c r="C36" s="214">
        <v>62</v>
      </c>
      <c r="D36" s="214">
        <v>65</v>
      </c>
      <c r="E36" s="244">
        <f>SUM(D36)/D34*100</f>
        <v>27.777777777777779</v>
      </c>
    </row>
    <row r="37" spans="2:5" x14ac:dyDescent="0.25">
      <c r="B37" s="213" t="s">
        <v>202</v>
      </c>
      <c r="C37" s="214">
        <v>63</v>
      </c>
      <c r="D37" s="214">
        <v>0</v>
      </c>
      <c r="E37" s="244">
        <f>SUM(D37)/D34*100</f>
        <v>0</v>
      </c>
    </row>
    <row r="38" spans="2:5" x14ac:dyDescent="0.25">
      <c r="B38" s="246" t="s">
        <v>170</v>
      </c>
      <c r="C38" s="250">
        <v>7</v>
      </c>
      <c r="D38" s="251">
        <f>SUM(D39:D43)</f>
        <v>13012</v>
      </c>
      <c r="E38" s="265">
        <f>SUM(D38)/D60*100</f>
        <v>25.861075226075727</v>
      </c>
    </row>
    <row r="39" spans="2:5" x14ac:dyDescent="0.25">
      <c r="B39" s="213" t="s">
        <v>203</v>
      </c>
      <c r="C39" s="214">
        <v>71</v>
      </c>
      <c r="D39" s="150">
        <v>4220</v>
      </c>
      <c r="E39" s="244">
        <f>SUM(D39)/D38*100</f>
        <v>32.431601598524438</v>
      </c>
    </row>
    <row r="40" spans="2:5" x14ac:dyDescent="0.25">
      <c r="B40" s="213" t="s">
        <v>204</v>
      </c>
      <c r="C40" s="214">
        <v>72</v>
      </c>
      <c r="D40" s="150">
        <v>4858</v>
      </c>
      <c r="E40" s="244">
        <f>SUM(D40)/D38*100</f>
        <v>37.334767906547803</v>
      </c>
    </row>
    <row r="41" spans="2:5" x14ac:dyDescent="0.25">
      <c r="B41" s="213" t="s">
        <v>205</v>
      </c>
      <c r="C41" s="214">
        <v>73</v>
      </c>
      <c r="D41" s="150">
        <v>150</v>
      </c>
      <c r="E41" s="244">
        <f>SUM(D41)/D38*100</f>
        <v>1.152782047340916</v>
      </c>
    </row>
    <row r="42" spans="2:5" x14ac:dyDescent="0.25">
      <c r="B42" s="213" t="s">
        <v>206</v>
      </c>
      <c r="C42" s="214">
        <v>74</v>
      </c>
      <c r="D42" s="150">
        <v>1116</v>
      </c>
      <c r="E42" s="244">
        <f>SUM(D42)/D38*100</f>
        <v>8.5766984322164159</v>
      </c>
    </row>
    <row r="43" spans="2:5" ht="30" x14ac:dyDescent="0.25">
      <c r="B43" s="213" t="s">
        <v>207</v>
      </c>
      <c r="C43" s="214">
        <v>75</v>
      </c>
      <c r="D43" s="150">
        <v>2668</v>
      </c>
      <c r="E43" s="244">
        <f>SUM(D43)/D38*100</f>
        <v>20.504150015370428</v>
      </c>
    </row>
    <row r="44" spans="2:5" x14ac:dyDescent="0.25">
      <c r="B44" s="246" t="s">
        <v>171</v>
      </c>
      <c r="C44" s="250">
        <v>8</v>
      </c>
      <c r="D44" s="251">
        <f>SUM(D45:D47)</f>
        <v>5767</v>
      </c>
      <c r="E44" s="265">
        <f>SUM(D44)/D60*100</f>
        <v>11.461790718473615</v>
      </c>
    </row>
    <row r="45" spans="2:5" x14ac:dyDescent="0.25">
      <c r="B45" s="213" t="s">
        <v>208</v>
      </c>
      <c r="C45" s="214">
        <v>81</v>
      </c>
      <c r="D45" s="150">
        <v>3184</v>
      </c>
      <c r="E45" s="244">
        <f>SUM(D45)/D44*100</f>
        <v>55.21068146349922</v>
      </c>
    </row>
    <row r="46" spans="2:5" x14ac:dyDescent="0.25">
      <c r="B46" s="213" t="s">
        <v>209</v>
      </c>
      <c r="C46" s="214">
        <v>82</v>
      </c>
      <c r="D46" s="214">
        <v>503</v>
      </c>
      <c r="E46" s="244">
        <f>SUM(D46)/D44*100</f>
        <v>8.7220391884862156</v>
      </c>
    </row>
    <row r="47" spans="2:5" x14ac:dyDescent="0.25">
      <c r="B47" s="213" t="s">
        <v>210</v>
      </c>
      <c r="C47" s="214">
        <v>83</v>
      </c>
      <c r="D47" s="150">
        <v>2080</v>
      </c>
      <c r="E47" s="244">
        <f>SUM(D47)/D44*100</f>
        <v>36.067279348014566</v>
      </c>
    </row>
    <row r="48" spans="2:5" x14ac:dyDescent="0.25">
      <c r="B48" s="246" t="s">
        <v>172</v>
      </c>
      <c r="C48" s="250">
        <v>9</v>
      </c>
      <c r="D48" s="251">
        <f>SUM(D49:D54)</f>
        <v>7441</v>
      </c>
      <c r="E48" s="265">
        <f>SUM(D48)/D60*100</f>
        <v>14.788830368677333</v>
      </c>
    </row>
    <row r="49" spans="2:5" x14ac:dyDescent="0.25">
      <c r="B49" s="213" t="s">
        <v>211</v>
      </c>
      <c r="C49" s="214">
        <v>91</v>
      </c>
      <c r="D49" s="150">
        <v>1651</v>
      </c>
      <c r="E49" s="244">
        <f>SUM(D49)/D48*100</f>
        <v>22.187877973390673</v>
      </c>
    </row>
    <row r="50" spans="2:5" ht="30" x14ac:dyDescent="0.25">
      <c r="B50" s="213" t="s">
        <v>212</v>
      </c>
      <c r="C50" s="214">
        <v>92</v>
      </c>
      <c r="D50" s="214">
        <v>292</v>
      </c>
      <c r="E50" s="244">
        <f>SUM(D50)/D48*100</f>
        <v>3.9242037360569819</v>
      </c>
    </row>
    <row r="51" spans="2:5" ht="30" x14ac:dyDescent="0.25">
      <c r="B51" s="213" t="s">
        <v>213</v>
      </c>
      <c r="C51" s="214">
        <v>93</v>
      </c>
      <c r="D51" s="150">
        <v>3325</v>
      </c>
      <c r="E51" s="244">
        <f>SUM(D51)/D48*100</f>
        <v>44.684854186265291</v>
      </c>
    </row>
    <row r="52" spans="2:5" ht="30" x14ac:dyDescent="0.25">
      <c r="B52" s="213" t="s">
        <v>214</v>
      </c>
      <c r="C52" s="214">
        <v>94</v>
      </c>
      <c r="D52" s="214">
        <v>1392</v>
      </c>
      <c r="E52" s="244">
        <f>SUM(D52)/D48*100</f>
        <v>18.707163015723694</v>
      </c>
    </row>
    <row r="53" spans="2:5" x14ac:dyDescent="0.25">
      <c r="B53" s="213" t="s">
        <v>215</v>
      </c>
      <c r="C53" s="214">
        <v>95</v>
      </c>
      <c r="D53" s="214">
        <v>0</v>
      </c>
      <c r="E53" s="244">
        <f>SUM(D53)/D48*100</f>
        <v>0</v>
      </c>
    </row>
    <row r="54" spans="2:5" x14ac:dyDescent="0.25">
      <c r="B54" s="213" t="s">
        <v>216</v>
      </c>
      <c r="C54" s="214">
        <v>96</v>
      </c>
      <c r="D54" s="150">
        <v>781</v>
      </c>
      <c r="E54" s="244">
        <f>SUM(D54)/D48*100</f>
        <v>10.495901088563366</v>
      </c>
    </row>
    <row r="55" spans="2:5" x14ac:dyDescent="0.25">
      <c r="B55" s="246" t="s">
        <v>179</v>
      </c>
      <c r="C55" s="250">
        <v>0</v>
      </c>
      <c r="D55" s="250">
        <f>SUM(D56:D58)</f>
        <v>0</v>
      </c>
      <c r="E55" s="265">
        <f>SUM(D55)/D60*100</f>
        <v>0</v>
      </c>
    </row>
    <row r="56" spans="2:5" x14ac:dyDescent="0.25">
      <c r="B56" s="213" t="s">
        <v>217</v>
      </c>
      <c r="C56" s="214">
        <v>1</v>
      </c>
      <c r="D56" s="214">
        <v>0</v>
      </c>
      <c r="E56" s="335" t="s">
        <v>96</v>
      </c>
    </row>
    <row r="57" spans="2:5" x14ac:dyDescent="0.25">
      <c r="B57" s="213" t="s">
        <v>218</v>
      </c>
      <c r="C57" s="214">
        <v>2</v>
      </c>
      <c r="D57" s="214">
        <v>0</v>
      </c>
      <c r="E57" s="335" t="s">
        <v>96</v>
      </c>
    </row>
    <row r="58" spans="2:5" ht="15.75" thickBot="1" x14ac:dyDescent="0.3">
      <c r="B58" s="216" t="s">
        <v>219</v>
      </c>
      <c r="C58" s="211">
        <v>3</v>
      </c>
      <c r="D58" s="211">
        <v>0</v>
      </c>
      <c r="E58" s="336" t="s">
        <v>96</v>
      </c>
    </row>
    <row r="59" spans="2:5" x14ac:dyDescent="0.25">
      <c r="B59" s="252" t="s">
        <v>223</v>
      </c>
      <c r="C59" s="253" t="s">
        <v>157</v>
      </c>
      <c r="D59" s="254">
        <v>0</v>
      </c>
      <c r="E59" s="264">
        <f>SUM(D59)/D61*100</f>
        <v>0</v>
      </c>
    </row>
    <row r="60" spans="2:5" ht="15.75" thickBot="1" x14ac:dyDescent="0.3">
      <c r="B60" s="255" t="s">
        <v>224</v>
      </c>
      <c r="C60" s="256" t="s">
        <v>158</v>
      </c>
      <c r="D60" s="257">
        <f>SUM(D6,D11,D18,D24,D29,D34,D38,D44,D48,D55)</f>
        <v>50315</v>
      </c>
      <c r="E60" s="267">
        <f>SUM(E6,E11,E18,E24,E29,E34,E38,E44,E48,E55)</f>
        <v>100</v>
      </c>
    </row>
    <row r="61" spans="2:5" ht="19.5" thickBot="1" x14ac:dyDescent="0.3">
      <c r="B61" s="258" t="s">
        <v>51</v>
      </c>
      <c r="C61" s="259" t="s">
        <v>159</v>
      </c>
      <c r="D61" s="260">
        <f>SUM(D59:D60)</f>
        <v>50315</v>
      </c>
      <c r="E61" s="261" t="s">
        <v>96</v>
      </c>
    </row>
    <row r="62" spans="2:5" x14ac:dyDescent="0.25">
      <c r="B62" s="219" t="s">
        <v>436</v>
      </c>
      <c r="C62" s="219"/>
      <c r="D62" s="219"/>
      <c r="E62" s="219"/>
    </row>
    <row r="63" spans="2:5" x14ac:dyDescent="0.25">
      <c r="B63" s="11" t="s">
        <v>434</v>
      </c>
      <c r="C63" s="11"/>
      <c r="D63" s="11"/>
      <c r="E63" s="11"/>
    </row>
    <row r="64" spans="2:5" x14ac:dyDescent="0.25">
      <c r="B64" s="11" t="s">
        <v>437</v>
      </c>
      <c r="C64" s="11"/>
      <c r="D64" s="11"/>
      <c r="E64" s="11"/>
    </row>
  </sheetData>
  <printOptions horizontalCentered="1"/>
  <pageMargins left="1.0236220472440944" right="0" top="0.6692913385826772" bottom="0" header="0" footer="0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-0.249977111117893"/>
    <pageSetUpPr fitToPage="1"/>
  </sheetPr>
  <dimension ref="B1:S48"/>
  <sheetViews>
    <sheetView topLeftCell="A16" zoomScale="60" zoomScaleNormal="60" workbookViewId="0">
      <selection activeCell="V20" sqref="V20"/>
    </sheetView>
  </sheetViews>
  <sheetFormatPr defaultRowHeight="15" x14ac:dyDescent="0.25"/>
  <cols>
    <col min="1" max="1" width="2.5703125" style="93" customWidth="1"/>
    <col min="2" max="2" width="83.42578125" style="347" customWidth="1"/>
    <col min="3" max="4" width="14" style="93" customWidth="1"/>
    <col min="5" max="5" width="4" style="705" customWidth="1"/>
    <col min="6" max="6" width="14.85546875" style="93" customWidth="1"/>
    <col min="7" max="7" width="16.5703125" style="93" customWidth="1"/>
    <col min="8" max="8" width="17" style="93" customWidth="1"/>
    <col min="9" max="9" width="3.28515625" style="705" customWidth="1"/>
    <col min="10" max="10" width="15.7109375" style="93" customWidth="1"/>
    <col min="11" max="11" width="16.7109375" style="93" customWidth="1"/>
    <col min="12" max="12" width="17" style="93" customWidth="1"/>
    <col min="13" max="13" width="3.42578125" style="93" customWidth="1"/>
    <col min="14" max="16384" width="9.140625" style="93"/>
  </cols>
  <sheetData>
    <row r="1" spans="2:19" x14ac:dyDescent="0.25">
      <c r="B1" s="11" t="s">
        <v>392</v>
      </c>
      <c r="C1" s="1"/>
      <c r="S1" s="11"/>
    </row>
    <row r="2" spans="2:19" ht="12.75" customHeight="1" x14ac:dyDescent="0.25">
      <c r="B2" s="11" t="s">
        <v>433</v>
      </c>
      <c r="C2" s="1"/>
    </row>
    <row r="3" spans="2:19" ht="15.75" customHeight="1" x14ac:dyDescent="0.25">
      <c r="B3" s="533" t="s">
        <v>323</v>
      </c>
    </row>
    <row r="4" spans="2:19" ht="15" customHeight="1" x14ac:dyDescent="0.25">
      <c r="B4" s="533" t="s">
        <v>324</v>
      </c>
    </row>
    <row r="5" spans="2:19" ht="18" customHeight="1" x14ac:dyDescent="0.25">
      <c r="B5" s="533" t="s">
        <v>325</v>
      </c>
    </row>
    <row r="6" spans="2:19" ht="16.5" customHeight="1" thickBot="1" x14ac:dyDescent="0.3">
      <c r="B6" s="533" t="s">
        <v>326</v>
      </c>
    </row>
    <row r="7" spans="2:19" ht="48" customHeight="1" thickBot="1" x14ac:dyDescent="0.3">
      <c r="B7" s="941" t="s">
        <v>140</v>
      </c>
      <c r="C7" s="605" t="s">
        <v>463</v>
      </c>
      <c r="D7" s="534" t="s">
        <v>468</v>
      </c>
      <c r="E7" s="759"/>
      <c r="F7" s="944" t="s">
        <v>463</v>
      </c>
      <c r="G7" s="945"/>
      <c r="H7" s="946"/>
      <c r="I7" s="759"/>
      <c r="J7" s="944" t="s">
        <v>468</v>
      </c>
      <c r="K7" s="945"/>
      <c r="L7" s="946"/>
    </row>
    <row r="8" spans="2:19" ht="71.25" customHeight="1" thickBot="1" x14ac:dyDescent="0.3">
      <c r="B8" s="942"/>
      <c r="C8" s="939" t="s">
        <v>327</v>
      </c>
      <c r="D8" s="940"/>
      <c r="E8" s="759"/>
      <c r="F8" s="939" t="s">
        <v>469</v>
      </c>
      <c r="G8" s="947"/>
      <c r="H8" s="940"/>
      <c r="I8" s="760"/>
      <c r="J8" s="939" t="s">
        <v>469</v>
      </c>
      <c r="K8" s="947"/>
      <c r="L8" s="940"/>
    </row>
    <row r="9" spans="2:19" ht="134.25" customHeight="1" thickBot="1" x14ac:dyDescent="0.3">
      <c r="B9" s="943"/>
      <c r="C9" s="535" t="s">
        <v>162</v>
      </c>
      <c r="D9" s="536" t="s">
        <v>162</v>
      </c>
      <c r="E9" s="759"/>
      <c r="F9" s="535" t="s">
        <v>328</v>
      </c>
      <c r="G9" s="537" t="s">
        <v>329</v>
      </c>
      <c r="H9" s="536" t="s">
        <v>330</v>
      </c>
      <c r="I9" s="759"/>
      <c r="J9" s="535" t="s">
        <v>328</v>
      </c>
      <c r="K9" s="537" t="s">
        <v>329</v>
      </c>
      <c r="L9" s="536" t="s">
        <v>330</v>
      </c>
    </row>
    <row r="10" spans="2:19" ht="42" customHeight="1" thickBot="1" x14ac:dyDescent="0.3">
      <c r="B10" s="594" t="s">
        <v>4</v>
      </c>
      <c r="C10" s="595">
        <f>C11+C12+C26</f>
        <v>507.40000000000003</v>
      </c>
      <c r="D10" s="606">
        <f>D11+D12+D26</f>
        <v>636.25</v>
      </c>
      <c r="E10" s="761"/>
      <c r="F10" s="754">
        <f>SUM(F11+F13+F23+F26)</f>
        <v>100</v>
      </c>
      <c r="G10" s="597" t="s">
        <v>96</v>
      </c>
      <c r="H10" s="598" t="s">
        <v>96</v>
      </c>
      <c r="I10" s="755"/>
      <c r="J10" s="596">
        <f>SUM(J11+J13+J23+J26)</f>
        <v>100</v>
      </c>
      <c r="K10" s="597" t="s">
        <v>96</v>
      </c>
      <c r="L10" s="598" t="s">
        <v>96</v>
      </c>
    </row>
    <row r="11" spans="2:19" ht="30" customHeight="1" x14ac:dyDescent="0.25">
      <c r="B11" s="538" t="s">
        <v>11</v>
      </c>
      <c r="C11" s="539">
        <v>165.43</v>
      </c>
      <c r="D11" s="540">
        <v>189.54</v>
      </c>
      <c r="E11" s="762"/>
      <c r="F11" s="541">
        <f>C11*100/C10</f>
        <v>32.603468663776113</v>
      </c>
      <c r="G11" s="542" t="s">
        <v>96</v>
      </c>
      <c r="H11" s="543" t="s">
        <v>96</v>
      </c>
      <c r="I11" s="758"/>
      <c r="J11" s="541">
        <f>D11*100/D10</f>
        <v>29.790176817288803</v>
      </c>
      <c r="K11" s="542" t="s">
        <v>96</v>
      </c>
      <c r="L11" s="543" t="s">
        <v>96</v>
      </c>
    </row>
    <row r="12" spans="2:19" ht="56.25" customHeight="1" thickBot="1" x14ac:dyDescent="0.3">
      <c r="B12" s="544" t="s">
        <v>331</v>
      </c>
      <c r="C12" s="751">
        <v>309.54000000000002</v>
      </c>
      <c r="D12" s="545">
        <f>D15+D16+D17+D18+D19+D20+D21+D22+D23</f>
        <v>416.52</v>
      </c>
      <c r="E12" s="763"/>
      <c r="F12" s="604">
        <f>SUM(C12*100)/C10</f>
        <v>61.005124162396534</v>
      </c>
      <c r="G12" s="547" t="s">
        <v>96</v>
      </c>
      <c r="H12" s="548">
        <f>SUM(H23)+H13</f>
        <v>100</v>
      </c>
      <c r="I12" s="756"/>
      <c r="J12" s="546">
        <f>SUM(D12*100)/D10</f>
        <v>65.464833005893908</v>
      </c>
      <c r="K12" s="547" t="s">
        <v>96</v>
      </c>
      <c r="L12" s="549">
        <f>SUM(L23)+L13</f>
        <v>100</v>
      </c>
    </row>
    <row r="13" spans="2:19" ht="48" customHeight="1" thickBot="1" x14ac:dyDescent="0.3">
      <c r="B13" s="550" t="s">
        <v>332</v>
      </c>
      <c r="C13" s="551">
        <f>C15+C16+C17+C18+C19+C20+C21+C22</f>
        <v>307.99</v>
      </c>
      <c r="D13" s="552">
        <f>D15+D16+D17+D18+D19+D20+D21+D22</f>
        <v>240.69</v>
      </c>
      <c r="E13" s="763"/>
      <c r="F13" s="553">
        <f>C13*100/C10</f>
        <v>60.699645250295617</v>
      </c>
      <c r="G13" s="554">
        <f>SUM(G15:G22)</f>
        <v>100</v>
      </c>
      <c r="H13" s="555">
        <f>SUM(C13/C12*100)</f>
        <v>99.49925696194353</v>
      </c>
      <c r="I13" s="756"/>
      <c r="J13" s="553">
        <f>D13*100/D10</f>
        <v>37.829469548133595</v>
      </c>
      <c r="K13" s="554">
        <f>SUM(K15:K22)</f>
        <v>100</v>
      </c>
      <c r="L13" s="555">
        <f>SUM(D13/D12*100)</f>
        <v>57.785940651109193</v>
      </c>
    </row>
    <row r="14" spans="2:19" ht="25.5" customHeight="1" thickBot="1" x14ac:dyDescent="0.3">
      <c r="B14" s="767" t="s">
        <v>230</v>
      </c>
      <c r="C14" s="556"/>
      <c r="D14" s="766"/>
      <c r="E14" s="759"/>
      <c r="F14" s="936" t="s">
        <v>230</v>
      </c>
      <c r="G14" s="937"/>
      <c r="H14" s="938"/>
      <c r="I14" s="757"/>
      <c r="J14" s="936" t="s">
        <v>230</v>
      </c>
      <c r="K14" s="937"/>
      <c r="L14" s="938"/>
    </row>
    <row r="15" spans="2:19" ht="21" customHeight="1" x14ac:dyDescent="0.25">
      <c r="B15" s="557" t="s">
        <v>229</v>
      </c>
      <c r="C15" s="558">
        <v>81.290000000000006</v>
      </c>
      <c r="D15" s="559">
        <v>71.349999999999994</v>
      </c>
      <c r="E15" s="762"/>
      <c r="F15" s="560">
        <f>C15*100/C10</f>
        <v>16.020890815924322</v>
      </c>
      <c r="G15" s="561">
        <f>C15/C13*100</f>
        <v>26.39371408162603</v>
      </c>
      <c r="H15" s="562">
        <f>SUM(C15)/C12*100</f>
        <v>26.261549395877754</v>
      </c>
      <c r="I15" s="756"/>
      <c r="J15" s="560">
        <f>D15*100/D10</f>
        <v>11.214145383104125</v>
      </c>
      <c r="K15" s="561">
        <f>SUM(D15)/D13*100</f>
        <v>29.643940338194358</v>
      </c>
      <c r="L15" s="563">
        <f>SUM(D15)/D12*100</f>
        <v>17.130029770479208</v>
      </c>
    </row>
    <row r="16" spans="2:19" ht="21.75" customHeight="1" x14ac:dyDescent="0.25">
      <c r="B16" s="564" t="s">
        <v>345</v>
      </c>
      <c r="C16" s="565">
        <v>3.77</v>
      </c>
      <c r="D16" s="575">
        <v>2.2999999999999998</v>
      </c>
      <c r="E16" s="759"/>
      <c r="F16" s="567">
        <f>C16*100/C10</f>
        <v>0.74300354749704367</v>
      </c>
      <c r="G16" s="568">
        <f>C16/C13*100</f>
        <v>1.2240657164193642</v>
      </c>
      <c r="H16" s="569">
        <f>SUM(C16)/C12*100</f>
        <v>1.2179362925631581</v>
      </c>
      <c r="I16" s="756"/>
      <c r="J16" s="567">
        <f>D16*100/D10</f>
        <v>0.36149312377210213</v>
      </c>
      <c r="K16" s="568">
        <f>SUM(D16)/D13*100</f>
        <v>0.95558602351572564</v>
      </c>
      <c r="L16" s="570">
        <f>SUM(D16)/D12*100</f>
        <v>0.55219437241909153</v>
      </c>
    </row>
    <row r="17" spans="2:12" ht="22.5" customHeight="1" x14ac:dyDescent="0.25">
      <c r="B17" s="571" t="s">
        <v>344</v>
      </c>
      <c r="C17" s="565">
        <v>29.28</v>
      </c>
      <c r="D17" s="572">
        <v>25.39</v>
      </c>
      <c r="E17" s="764"/>
      <c r="F17" s="567">
        <f>C17*100/C10</f>
        <v>5.7705951911706732</v>
      </c>
      <c r="G17" s="568">
        <f>C17/C13*100</f>
        <v>9.5068021689015882</v>
      </c>
      <c r="H17" s="569">
        <f>SUM(C17)/C12*100</f>
        <v>9.4591975188990105</v>
      </c>
      <c r="I17" s="756"/>
      <c r="J17" s="567">
        <f>D17*100/D10</f>
        <v>3.9905697445972494</v>
      </c>
      <c r="K17" s="568">
        <f>SUM(D17)/D13*100</f>
        <v>10.548838755245336</v>
      </c>
      <c r="L17" s="570">
        <f>SUM(D17)/D12*100</f>
        <v>6.0957457024872754</v>
      </c>
    </row>
    <row r="18" spans="2:12" ht="21" customHeight="1" x14ac:dyDescent="0.25">
      <c r="B18" s="571" t="s">
        <v>343</v>
      </c>
      <c r="C18" s="565">
        <v>30.66</v>
      </c>
      <c r="D18" s="566">
        <v>20.81</v>
      </c>
      <c r="E18" s="759"/>
      <c r="F18" s="567">
        <f>C18*100/C10</f>
        <v>6.042569964525029</v>
      </c>
      <c r="G18" s="568">
        <f>C18/C13*100</f>
        <v>9.9548686645670301</v>
      </c>
      <c r="H18" s="569">
        <f>SUM(C18)/C12*100</f>
        <v>9.9050203527815466</v>
      </c>
      <c r="I18" s="756"/>
      <c r="J18" s="567">
        <f>D18*100/D10</f>
        <v>3.2707269155206289</v>
      </c>
      <c r="K18" s="568">
        <f>SUM(D18)/D13*100</f>
        <v>8.6459761518966296</v>
      </c>
      <c r="L18" s="570">
        <f>SUM(D18)/D12*100</f>
        <v>4.996158647844041</v>
      </c>
    </row>
    <row r="19" spans="2:12" ht="24" customHeight="1" x14ac:dyDescent="0.25">
      <c r="B19" s="571" t="s">
        <v>333</v>
      </c>
      <c r="C19" s="565">
        <v>64.7</v>
      </c>
      <c r="D19" s="566">
        <v>50.34</v>
      </c>
      <c r="E19" s="759"/>
      <c r="F19" s="567">
        <f>C19*100/C10</f>
        <v>12.751281040599132</v>
      </c>
      <c r="G19" s="568">
        <f>C19/C13*100</f>
        <v>21.007175557647976</v>
      </c>
      <c r="H19" s="569">
        <f>SUM(C19)/C12*100</f>
        <v>20.901983588550753</v>
      </c>
      <c r="I19" s="756"/>
      <c r="J19" s="567">
        <f>D19*100/D10</f>
        <v>7.9119842829076621</v>
      </c>
      <c r="K19" s="568">
        <f>SUM(D19)/D13*100</f>
        <v>20.914869749470274</v>
      </c>
      <c r="L19" s="570">
        <f>SUM(D19)/D12*100</f>
        <v>12.085854220685682</v>
      </c>
    </row>
    <row r="20" spans="2:12" ht="21.75" customHeight="1" x14ac:dyDescent="0.25">
      <c r="B20" s="571" t="s">
        <v>342</v>
      </c>
      <c r="C20" s="565">
        <v>63.13</v>
      </c>
      <c r="D20" s="566">
        <v>42.93</v>
      </c>
      <c r="E20" s="759"/>
      <c r="F20" s="567">
        <f>C20*100/C10</f>
        <v>12.441860465116278</v>
      </c>
      <c r="G20" s="568">
        <f>C20/C13*100</f>
        <v>20.497418747361927</v>
      </c>
      <c r="H20" s="569">
        <f>SUM(C20)/C12*100</f>
        <v>20.39477935000323</v>
      </c>
      <c r="I20" s="756"/>
      <c r="J20" s="567">
        <f>D20*100/D10</f>
        <v>6.7473477406679763</v>
      </c>
      <c r="K20" s="568">
        <f>SUM(D20)/D13*100</f>
        <v>17.83622086501309</v>
      </c>
      <c r="L20" s="570">
        <f>SUM(D20)/D12*100</f>
        <v>10.306828003457218</v>
      </c>
    </row>
    <row r="21" spans="2:12" ht="24" customHeight="1" x14ac:dyDescent="0.25">
      <c r="B21" s="571" t="s">
        <v>334</v>
      </c>
      <c r="C21" s="573">
        <v>2.99</v>
      </c>
      <c r="D21" s="566">
        <v>1.71</v>
      </c>
      <c r="E21" s="759"/>
      <c r="F21" s="567">
        <f>C21*100/C10</f>
        <v>0.58927867560110359</v>
      </c>
      <c r="G21" s="568">
        <f>C21/C13*100</f>
        <v>0.9708107406084614</v>
      </c>
      <c r="H21" s="569">
        <f>SUM(C21)/C12*100</f>
        <v>0.96594947341215998</v>
      </c>
      <c r="I21" s="756"/>
      <c r="J21" s="567">
        <f>D21*100/D10</f>
        <v>0.268762278978389</v>
      </c>
      <c r="K21" s="568">
        <f>SUM(D21)/D13*100</f>
        <v>0.71045743487473512</v>
      </c>
      <c r="L21" s="570">
        <f>SUM(D21)/D12*100</f>
        <v>0.41054451166810718</v>
      </c>
    </row>
    <row r="22" spans="2:12" ht="21" customHeight="1" thickBot="1" x14ac:dyDescent="0.3">
      <c r="B22" s="574" t="s">
        <v>335</v>
      </c>
      <c r="C22" s="565">
        <v>32.17</v>
      </c>
      <c r="D22" s="575">
        <v>25.86</v>
      </c>
      <c r="E22" s="762"/>
      <c r="F22" s="567">
        <f>C22*100/C10</f>
        <v>6.3401655498620411</v>
      </c>
      <c r="G22" s="568">
        <f>C22/C13*100</f>
        <v>10.445144322867627</v>
      </c>
      <c r="H22" s="569">
        <f>SUM(C22)/C12*100</f>
        <v>10.392840989855916</v>
      </c>
      <c r="I22" s="756"/>
      <c r="J22" s="567">
        <f>D22*100/D10</f>
        <v>4.064440078585462</v>
      </c>
      <c r="K22" s="568">
        <f>SUM(D22)/D13*100</f>
        <v>10.744110681789854</v>
      </c>
      <c r="L22" s="570">
        <f>SUM(D22)/D12*100</f>
        <v>6.2085854220685679</v>
      </c>
    </row>
    <row r="23" spans="2:12" ht="51" customHeight="1" x14ac:dyDescent="0.25">
      <c r="B23" s="576" t="s">
        <v>336</v>
      </c>
      <c r="C23" s="753">
        <f>SUM(C24+C25)</f>
        <v>1.55</v>
      </c>
      <c r="D23" s="752">
        <f>SUM(D24+D25)</f>
        <v>175.83</v>
      </c>
      <c r="E23" s="765"/>
      <c r="F23" s="577">
        <f>SUM(C23/C10)*100</f>
        <v>0.30547891210090655</v>
      </c>
      <c r="G23" s="578" t="s">
        <v>96</v>
      </c>
      <c r="H23" s="579">
        <f>SUM(C23)/C12*100</f>
        <v>0.5007430380564708</v>
      </c>
      <c r="I23" s="758"/>
      <c r="J23" s="580">
        <f>SUM(D23/D10)*100</f>
        <v>27.635363457760313</v>
      </c>
      <c r="K23" s="581" t="s">
        <v>96</v>
      </c>
      <c r="L23" s="582">
        <f>SUM(D23)/D12*100</f>
        <v>42.214059348890814</v>
      </c>
    </row>
    <row r="24" spans="2:12" ht="71.25" customHeight="1" x14ac:dyDescent="0.25">
      <c r="B24" s="583" t="s">
        <v>355</v>
      </c>
      <c r="C24" s="573">
        <v>1.55</v>
      </c>
      <c r="D24" s="575">
        <v>175.83</v>
      </c>
      <c r="E24" s="762"/>
      <c r="F24" s="584">
        <f>C24*100/C10</f>
        <v>0.30547891210090655</v>
      </c>
      <c r="G24" s="585" t="s">
        <v>96</v>
      </c>
      <c r="H24" s="586">
        <f>SUM(C24)/C12*100</f>
        <v>0.5007430380564708</v>
      </c>
      <c r="I24" s="758"/>
      <c r="J24" s="567">
        <f>D24*100/D10</f>
        <v>27.635363457760313</v>
      </c>
      <c r="K24" s="587" t="s">
        <v>96</v>
      </c>
      <c r="L24" s="570">
        <f>SUM(D24)/D12*100</f>
        <v>42.214059348890814</v>
      </c>
    </row>
    <row r="25" spans="2:12" ht="66.75" customHeight="1" thickBot="1" x14ac:dyDescent="0.3">
      <c r="B25" s="588" t="s">
        <v>346</v>
      </c>
      <c r="C25" s="751">
        <v>0</v>
      </c>
      <c r="D25" s="589">
        <v>0</v>
      </c>
      <c r="E25" s="762"/>
      <c r="F25" s="590">
        <f>C25*100/C10</f>
        <v>0</v>
      </c>
      <c r="G25" s="591" t="s">
        <v>96</v>
      </c>
      <c r="H25" s="592">
        <f>SUM(C25)/C12*100</f>
        <v>0</v>
      </c>
      <c r="I25" s="758"/>
      <c r="J25" s="593">
        <f>D25*100/D10</f>
        <v>0</v>
      </c>
      <c r="K25" s="591" t="s">
        <v>96</v>
      </c>
      <c r="L25" s="619">
        <f>SUM(D25)/D12*100</f>
        <v>0</v>
      </c>
    </row>
    <row r="26" spans="2:12" ht="39.75" customHeight="1" thickBot="1" x14ac:dyDescent="0.3">
      <c r="B26" s="603" t="s">
        <v>12</v>
      </c>
      <c r="C26" s="602">
        <v>32.43</v>
      </c>
      <c r="D26" s="536">
        <v>30.19</v>
      </c>
      <c r="E26" s="759"/>
      <c r="F26" s="601">
        <f>C26*100/C10</f>
        <v>6.3914071738273543</v>
      </c>
      <c r="G26" s="600" t="s">
        <v>96</v>
      </c>
      <c r="H26" s="599" t="s">
        <v>96</v>
      </c>
      <c r="I26" s="758"/>
      <c r="J26" s="601">
        <f>D26*100/D10</f>
        <v>4.7449901768172884</v>
      </c>
      <c r="K26" s="600" t="s">
        <v>96</v>
      </c>
      <c r="L26" s="599" t="s">
        <v>96</v>
      </c>
    </row>
    <row r="27" spans="2:12" ht="18.75" x14ac:dyDescent="0.25">
      <c r="B27" s="607" t="s">
        <v>348</v>
      </c>
    </row>
    <row r="28" spans="2:12" ht="18.75" x14ac:dyDescent="0.25">
      <c r="B28" s="607" t="s">
        <v>349</v>
      </c>
    </row>
    <row r="29" spans="2:12" ht="15.75" x14ac:dyDescent="0.25">
      <c r="B29" s="607" t="s">
        <v>337</v>
      </c>
    </row>
    <row r="30" spans="2:12" ht="15.75" x14ac:dyDescent="0.25">
      <c r="B30" s="608" t="s">
        <v>254</v>
      </c>
    </row>
    <row r="31" spans="2:12" ht="15.75" x14ac:dyDescent="0.25">
      <c r="B31" s="608" t="s">
        <v>338</v>
      </c>
    </row>
    <row r="32" spans="2:12" ht="15.75" x14ac:dyDescent="0.25">
      <c r="B32" s="607" t="s">
        <v>163</v>
      </c>
    </row>
    <row r="33" spans="2:2" ht="15.75" x14ac:dyDescent="0.25">
      <c r="B33" s="607" t="s">
        <v>249</v>
      </c>
    </row>
    <row r="34" spans="2:2" ht="15.75" x14ac:dyDescent="0.25">
      <c r="B34" s="609" t="s">
        <v>250</v>
      </c>
    </row>
    <row r="35" spans="2:2" ht="15.75" x14ac:dyDescent="0.25">
      <c r="B35" s="607" t="s">
        <v>339</v>
      </c>
    </row>
    <row r="36" spans="2:2" ht="15.75" x14ac:dyDescent="0.25">
      <c r="B36" s="609" t="s">
        <v>340</v>
      </c>
    </row>
    <row r="37" spans="2:2" ht="15.75" x14ac:dyDescent="0.25">
      <c r="B37" s="609" t="s">
        <v>351</v>
      </c>
    </row>
    <row r="38" spans="2:2" ht="15.75" x14ac:dyDescent="0.25">
      <c r="B38" s="609" t="s">
        <v>352</v>
      </c>
    </row>
    <row r="39" spans="2:2" ht="15.75" x14ac:dyDescent="0.25">
      <c r="B39" s="609" t="s">
        <v>353</v>
      </c>
    </row>
    <row r="40" spans="2:2" ht="15.75" x14ac:dyDescent="0.25">
      <c r="B40" s="609" t="s">
        <v>341</v>
      </c>
    </row>
    <row r="41" spans="2:2" ht="15.75" x14ac:dyDescent="0.25">
      <c r="B41" s="609" t="s">
        <v>354</v>
      </c>
    </row>
    <row r="42" spans="2:2" ht="18" customHeight="1" x14ac:dyDescent="0.25">
      <c r="B42" s="607" t="s">
        <v>356</v>
      </c>
    </row>
    <row r="43" spans="2:2" ht="15.75" x14ac:dyDescent="0.25">
      <c r="B43" s="607" t="s">
        <v>347</v>
      </c>
    </row>
    <row r="44" spans="2:2" ht="15.75" x14ac:dyDescent="0.25">
      <c r="B44" s="607" t="s">
        <v>350</v>
      </c>
    </row>
    <row r="45" spans="2:2" x14ac:dyDescent="0.25">
      <c r="B45" s="11"/>
    </row>
    <row r="46" spans="2:2" x14ac:dyDescent="0.25">
      <c r="B46" s="152"/>
    </row>
    <row r="47" spans="2:2" x14ac:dyDescent="0.25">
      <c r="B47" s="401"/>
    </row>
    <row r="48" spans="2:2" x14ac:dyDescent="0.25">
      <c r="B48" s="401"/>
    </row>
  </sheetData>
  <mergeCells count="8">
    <mergeCell ref="F14:H14"/>
    <mergeCell ref="J14:L14"/>
    <mergeCell ref="C8:D8"/>
    <mergeCell ref="B7:B9"/>
    <mergeCell ref="F7:H7"/>
    <mergeCell ref="J7:L7"/>
    <mergeCell ref="F8:H8"/>
    <mergeCell ref="J8:L8"/>
  </mergeCells>
  <printOptions horizontalCentered="1" verticalCentered="1"/>
  <pageMargins left="0" right="0" top="0" bottom="0" header="0" footer="0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-0.249977111117893"/>
  </sheetPr>
  <dimension ref="B1:I36"/>
  <sheetViews>
    <sheetView zoomScale="80" zoomScaleNormal="80" workbookViewId="0">
      <selection activeCell="S30" sqref="S30"/>
    </sheetView>
  </sheetViews>
  <sheetFormatPr defaultRowHeight="15" x14ac:dyDescent="0.25"/>
  <cols>
    <col min="1" max="1" width="2.5703125" style="11" customWidth="1"/>
    <col min="2" max="2" width="26.5703125" style="11" customWidth="1"/>
    <col min="3" max="4" width="17.85546875" style="11" customWidth="1"/>
    <col min="5" max="6" width="18.85546875" style="11" customWidth="1"/>
    <col min="7" max="7" width="18.5703125" style="11" customWidth="1"/>
    <col min="8" max="8" width="18.42578125" style="11" customWidth="1"/>
    <col min="9" max="9" width="18" style="11" customWidth="1"/>
    <col min="10" max="10" width="5.5703125" style="11" customWidth="1"/>
    <col min="11" max="16384" width="9.140625" style="11"/>
  </cols>
  <sheetData>
    <row r="1" spans="2:9" ht="6" customHeight="1" x14ac:dyDescent="0.25"/>
    <row r="2" spans="2:9" x14ac:dyDescent="0.25">
      <c r="B2" s="11" t="s">
        <v>393</v>
      </c>
    </row>
    <row r="3" spans="2:9" x14ac:dyDescent="0.25">
      <c r="B3" s="11" t="s">
        <v>232</v>
      </c>
    </row>
    <row r="4" spans="2:9" ht="12.75" customHeight="1" thickBot="1" x14ac:dyDescent="0.3"/>
    <row r="5" spans="2:9" ht="25.5" customHeight="1" thickBot="1" x14ac:dyDescent="0.3">
      <c r="B5" s="811" t="s">
        <v>13</v>
      </c>
      <c r="C5" s="948" t="s">
        <v>462</v>
      </c>
      <c r="D5" s="949"/>
      <c r="E5" s="949"/>
      <c r="F5" s="949"/>
      <c r="G5" s="949"/>
      <c r="H5" s="949"/>
      <c r="I5" s="950"/>
    </row>
    <row r="6" spans="2:9" ht="56.25" customHeight="1" x14ac:dyDescent="0.25">
      <c r="B6" s="839"/>
      <c r="C6" s="872" t="s">
        <v>43</v>
      </c>
      <c r="D6" s="951"/>
      <c r="E6" s="189"/>
      <c r="F6" s="507"/>
      <c r="G6" s="189"/>
      <c r="H6" s="189"/>
      <c r="I6" s="189"/>
    </row>
    <row r="7" spans="2:9" ht="80.25" customHeight="1" x14ac:dyDescent="0.25">
      <c r="B7" s="839"/>
      <c r="C7" s="931" t="s">
        <v>40</v>
      </c>
      <c r="D7" s="852" t="s">
        <v>41</v>
      </c>
      <c r="E7" s="389" t="s">
        <v>42</v>
      </c>
      <c r="F7" s="508" t="s">
        <v>313</v>
      </c>
      <c r="G7" s="389" t="s">
        <v>44</v>
      </c>
      <c r="H7" s="389" t="s">
        <v>45</v>
      </c>
      <c r="I7" s="389" t="s">
        <v>46</v>
      </c>
    </row>
    <row r="8" spans="2:9" ht="35.25" customHeight="1" thickBot="1" x14ac:dyDescent="0.3">
      <c r="B8" s="839"/>
      <c r="C8" s="817"/>
      <c r="D8" s="952"/>
      <c r="E8" s="389"/>
      <c r="F8" s="508"/>
      <c r="G8" s="389"/>
      <c r="H8" s="389"/>
      <c r="I8" s="389"/>
    </row>
    <row r="9" spans="2:9" ht="27" customHeight="1" thickBot="1" x14ac:dyDescent="0.3">
      <c r="B9" s="236" t="s">
        <v>14</v>
      </c>
      <c r="C9" s="59">
        <f>SUM(C10:C34)</f>
        <v>4010</v>
      </c>
      <c r="D9" s="237">
        <f t="shared" ref="D9:H9" si="0">SUM(D10:D34)</f>
        <v>2330</v>
      </c>
      <c r="E9" s="238">
        <f t="shared" si="0"/>
        <v>8269</v>
      </c>
      <c r="F9" s="238">
        <f>SUM(F10:F34)</f>
        <v>1560</v>
      </c>
      <c r="G9" s="238">
        <f t="shared" si="0"/>
        <v>572</v>
      </c>
      <c r="H9" s="238">
        <f t="shared" si="0"/>
        <v>2396</v>
      </c>
      <c r="I9" s="238">
        <f>SUM(I10:I34)</f>
        <v>2999</v>
      </c>
    </row>
    <row r="10" spans="2:9" x14ac:dyDescent="0.25">
      <c r="B10" s="69" t="s">
        <v>15</v>
      </c>
      <c r="C10" s="43">
        <v>78</v>
      </c>
      <c r="D10" s="204">
        <v>12</v>
      </c>
      <c r="E10" s="47">
        <v>177</v>
      </c>
      <c r="F10" s="47">
        <v>7</v>
      </c>
      <c r="G10" s="47">
        <v>7</v>
      </c>
      <c r="H10" s="47">
        <v>55</v>
      </c>
      <c r="I10" s="47">
        <v>33</v>
      </c>
    </row>
    <row r="11" spans="2:9" x14ac:dyDescent="0.25">
      <c r="B11" s="12" t="s">
        <v>16</v>
      </c>
      <c r="C11" s="13">
        <v>151</v>
      </c>
      <c r="D11" s="159">
        <v>71</v>
      </c>
      <c r="E11" s="45">
        <v>346</v>
      </c>
      <c r="F11" s="45">
        <v>29</v>
      </c>
      <c r="G11" s="45">
        <v>6</v>
      </c>
      <c r="H11" s="45">
        <v>130</v>
      </c>
      <c r="I11" s="45">
        <v>110</v>
      </c>
    </row>
    <row r="12" spans="2:9" x14ac:dyDescent="0.25">
      <c r="B12" s="12" t="s">
        <v>17</v>
      </c>
      <c r="C12" s="13">
        <v>266</v>
      </c>
      <c r="D12" s="159">
        <v>12</v>
      </c>
      <c r="E12" s="45">
        <v>263</v>
      </c>
      <c r="F12" s="45">
        <v>19</v>
      </c>
      <c r="G12" s="45">
        <v>14</v>
      </c>
      <c r="H12" s="45">
        <v>120</v>
      </c>
      <c r="I12" s="45">
        <v>157</v>
      </c>
    </row>
    <row r="13" spans="2:9" x14ac:dyDescent="0.25">
      <c r="B13" s="12" t="s">
        <v>18</v>
      </c>
      <c r="C13" s="13">
        <v>288</v>
      </c>
      <c r="D13" s="159">
        <v>339</v>
      </c>
      <c r="E13" s="45">
        <v>477</v>
      </c>
      <c r="F13" s="45">
        <v>85</v>
      </c>
      <c r="G13" s="45">
        <v>0</v>
      </c>
      <c r="H13" s="45">
        <v>134</v>
      </c>
      <c r="I13" s="45">
        <v>238</v>
      </c>
    </row>
    <row r="14" spans="2:9" x14ac:dyDescent="0.25">
      <c r="B14" s="12" t="s">
        <v>19</v>
      </c>
      <c r="C14" s="13">
        <v>218</v>
      </c>
      <c r="D14" s="159">
        <v>99</v>
      </c>
      <c r="E14" s="45">
        <v>417</v>
      </c>
      <c r="F14" s="45">
        <v>130</v>
      </c>
      <c r="G14" s="45">
        <v>53</v>
      </c>
      <c r="H14" s="45">
        <v>150</v>
      </c>
      <c r="I14" s="45">
        <v>337</v>
      </c>
    </row>
    <row r="15" spans="2:9" x14ac:dyDescent="0.25">
      <c r="B15" s="12" t="s">
        <v>20</v>
      </c>
      <c r="C15" s="13">
        <v>71</v>
      </c>
      <c r="D15" s="159">
        <v>21</v>
      </c>
      <c r="E15" s="45">
        <v>322</v>
      </c>
      <c r="F15" s="45">
        <v>43</v>
      </c>
      <c r="G15" s="45">
        <v>11</v>
      </c>
      <c r="H15" s="45">
        <v>68</v>
      </c>
      <c r="I15" s="45">
        <v>96</v>
      </c>
    </row>
    <row r="16" spans="2:9" x14ac:dyDescent="0.25">
      <c r="B16" s="12" t="s">
        <v>21</v>
      </c>
      <c r="C16" s="13">
        <v>55</v>
      </c>
      <c r="D16" s="159">
        <v>15</v>
      </c>
      <c r="E16" s="45">
        <v>189</v>
      </c>
      <c r="F16" s="45">
        <v>34</v>
      </c>
      <c r="G16" s="45">
        <v>26</v>
      </c>
      <c r="H16" s="45">
        <v>65</v>
      </c>
      <c r="I16" s="45">
        <v>126</v>
      </c>
    </row>
    <row r="17" spans="2:9" x14ac:dyDescent="0.25">
      <c r="B17" s="12" t="s">
        <v>22</v>
      </c>
      <c r="C17" s="13">
        <v>28</v>
      </c>
      <c r="D17" s="159">
        <v>39</v>
      </c>
      <c r="E17" s="45">
        <v>116</v>
      </c>
      <c r="F17" s="45">
        <v>10</v>
      </c>
      <c r="G17" s="45">
        <v>0</v>
      </c>
      <c r="H17" s="45">
        <v>84</v>
      </c>
      <c r="I17" s="45">
        <v>40</v>
      </c>
    </row>
    <row r="18" spans="2:9" x14ac:dyDescent="0.25">
      <c r="B18" s="12" t="s">
        <v>23</v>
      </c>
      <c r="C18" s="13">
        <v>50</v>
      </c>
      <c r="D18" s="159">
        <v>181</v>
      </c>
      <c r="E18" s="45">
        <v>557</v>
      </c>
      <c r="F18" s="45">
        <v>99</v>
      </c>
      <c r="G18" s="45">
        <v>30</v>
      </c>
      <c r="H18" s="45">
        <v>130</v>
      </c>
      <c r="I18" s="45">
        <v>130</v>
      </c>
    </row>
    <row r="19" spans="2:9" x14ac:dyDescent="0.25">
      <c r="B19" s="12" t="s">
        <v>24</v>
      </c>
      <c r="C19" s="13">
        <v>144</v>
      </c>
      <c r="D19" s="159">
        <v>28</v>
      </c>
      <c r="E19" s="45">
        <v>337</v>
      </c>
      <c r="F19" s="45">
        <v>10</v>
      </c>
      <c r="G19" s="45">
        <v>51</v>
      </c>
      <c r="H19" s="45">
        <v>58</v>
      </c>
      <c r="I19" s="45">
        <v>7</v>
      </c>
    </row>
    <row r="20" spans="2:9" x14ac:dyDescent="0.25">
      <c r="B20" s="12" t="s">
        <v>25</v>
      </c>
      <c r="C20" s="13">
        <v>151</v>
      </c>
      <c r="D20" s="159">
        <v>157</v>
      </c>
      <c r="E20" s="45">
        <v>330</v>
      </c>
      <c r="F20" s="45">
        <v>93</v>
      </c>
      <c r="G20" s="45">
        <v>33</v>
      </c>
      <c r="H20" s="45">
        <v>117</v>
      </c>
      <c r="I20" s="45">
        <v>146</v>
      </c>
    </row>
    <row r="21" spans="2:9" x14ac:dyDescent="0.25">
      <c r="B21" s="12" t="s">
        <v>26</v>
      </c>
      <c r="C21" s="13">
        <v>312</v>
      </c>
      <c r="D21" s="159">
        <v>94</v>
      </c>
      <c r="E21" s="45">
        <v>762</v>
      </c>
      <c r="F21" s="45">
        <v>13</v>
      </c>
      <c r="G21" s="45">
        <v>0</v>
      </c>
      <c r="H21" s="45">
        <v>105</v>
      </c>
      <c r="I21" s="45">
        <v>287</v>
      </c>
    </row>
    <row r="22" spans="2:9" x14ac:dyDescent="0.25">
      <c r="B22" s="12" t="s">
        <v>27</v>
      </c>
      <c r="C22" s="13">
        <v>336</v>
      </c>
      <c r="D22" s="159">
        <v>76</v>
      </c>
      <c r="E22" s="45">
        <v>388</v>
      </c>
      <c r="F22" s="45">
        <v>68</v>
      </c>
      <c r="G22" s="45">
        <v>31</v>
      </c>
      <c r="H22" s="45">
        <v>136</v>
      </c>
      <c r="I22" s="45">
        <v>77</v>
      </c>
    </row>
    <row r="23" spans="2:9" x14ac:dyDescent="0.25">
      <c r="B23" s="18" t="s">
        <v>28</v>
      </c>
      <c r="C23" s="13">
        <v>196</v>
      </c>
      <c r="D23" s="159">
        <v>156</v>
      </c>
      <c r="E23" s="239">
        <v>127</v>
      </c>
      <c r="F23" s="239">
        <v>29</v>
      </c>
      <c r="G23" s="45">
        <v>71</v>
      </c>
      <c r="H23" s="239">
        <v>69</v>
      </c>
      <c r="I23" s="45">
        <v>76</v>
      </c>
    </row>
    <row r="24" spans="2:9" x14ac:dyDescent="0.25">
      <c r="B24" s="18" t="s">
        <v>29</v>
      </c>
      <c r="C24" s="13">
        <v>342</v>
      </c>
      <c r="D24" s="159">
        <v>238</v>
      </c>
      <c r="E24" s="239">
        <v>618</v>
      </c>
      <c r="F24" s="239">
        <v>42</v>
      </c>
      <c r="G24" s="45">
        <v>53</v>
      </c>
      <c r="H24" s="239">
        <v>79</v>
      </c>
      <c r="I24" s="45">
        <v>81</v>
      </c>
    </row>
    <row r="25" spans="2:9" x14ac:dyDescent="0.25">
      <c r="B25" s="18" t="s">
        <v>30</v>
      </c>
      <c r="C25" s="13">
        <v>152</v>
      </c>
      <c r="D25" s="159">
        <v>93</v>
      </c>
      <c r="E25" s="239">
        <v>358</v>
      </c>
      <c r="F25" s="239">
        <v>20</v>
      </c>
      <c r="G25" s="45">
        <v>5</v>
      </c>
      <c r="H25" s="239">
        <v>128</v>
      </c>
      <c r="I25" s="45">
        <v>125</v>
      </c>
    </row>
    <row r="26" spans="2:9" x14ac:dyDescent="0.25">
      <c r="B26" s="18" t="s">
        <v>31</v>
      </c>
      <c r="C26" s="13">
        <v>146</v>
      </c>
      <c r="D26" s="159">
        <v>119</v>
      </c>
      <c r="E26" s="239">
        <v>317</v>
      </c>
      <c r="F26" s="239">
        <v>110</v>
      </c>
      <c r="G26" s="45">
        <v>27</v>
      </c>
      <c r="H26" s="239">
        <v>134</v>
      </c>
      <c r="I26" s="45">
        <v>159</v>
      </c>
    </row>
    <row r="27" spans="2:9" x14ac:dyDescent="0.25">
      <c r="B27" s="18" t="s">
        <v>32</v>
      </c>
      <c r="C27" s="13">
        <v>239</v>
      </c>
      <c r="D27" s="159">
        <v>20</v>
      </c>
      <c r="E27" s="239">
        <v>193</v>
      </c>
      <c r="F27" s="239">
        <v>125</v>
      </c>
      <c r="G27" s="45">
        <v>7</v>
      </c>
      <c r="H27" s="239">
        <v>123</v>
      </c>
      <c r="I27" s="45">
        <v>130</v>
      </c>
    </row>
    <row r="28" spans="2:9" x14ac:dyDescent="0.25">
      <c r="B28" s="18" t="s">
        <v>33</v>
      </c>
      <c r="C28" s="13">
        <v>222</v>
      </c>
      <c r="D28" s="159">
        <v>56</v>
      </c>
      <c r="E28" s="239">
        <v>352</v>
      </c>
      <c r="F28" s="239">
        <v>138</v>
      </c>
      <c r="G28" s="45">
        <v>40</v>
      </c>
      <c r="H28" s="239">
        <v>80</v>
      </c>
      <c r="I28" s="45">
        <v>97</v>
      </c>
    </row>
    <row r="29" spans="2:9" x14ac:dyDescent="0.25">
      <c r="B29" s="18" t="s">
        <v>34</v>
      </c>
      <c r="C29" s="13">
        <v>104</v>
      </c>
      <c r="D29" s="159">
        <v>143</v>
      </c>
      <c r="E29" s="239">
        <v>655</v>
      </c>
      <c r="F29" s="239">
        <v>57</v>
      </c>
      <c r="G29" s="45">
        <v>25</v>
      </c>
      <c r="H29" s="239">
        <v>108</v>
      </c>
      <c r="I29" s="45">
        <v>147</v>
      </c>
    </row>
    <row r="30" spans="2:9" x14ac:dyDescent="0.25">
      <c r="B30" s="18" t="s">
        <v>35</v>
      </c>
      <c r="C30" s="13">
        <v>67</v>
      </c>
      <c r="D30" s="159">
        <v>214</v>
      </c>
      <c r="E30" s="239">
        <v>196</v>
      </c>
      <c r="F30" s="239">
        <v>36</v>
      </c>
      <c r="G30" s="45">
        <v>0</v>
      </c>
      <c r="H30" s="239">
        <v>22</v>
      </c>
      <c r="I30" s="45">
        <v>23</v>
      </c>
    </row>
    <row r="31" spans="2:9" x14ac:dyDescent="0.25">
      <c r="B31" s="18" t="s">
        <v>36</v>
      </c>
      <c r="C31" s="13">
        <v>19</v>
      </c>
      <c r="D31" s="159">
        <v>1</v>
      </c>
      <c r="E31" s="239">
        <v>65</v>
      </c>
      <c r="F31" s="239">
        <v>22</v>
      </c>
      <c r="G31" s="45">
        <v>14</v>
      </c>
      <c r="H31" s="239">
        <v>34</v>
      </c>
      <c r="I31" s="45">
        <v>49</v>
      </c>
    </row>
    <row r="32" spans="2:9" x14ac:dyDescent="0.25">
      <c r="B32" s="18" t="s">
        <v>37</v>
      </c>
      <c r="C32" s="13">
        <v>127</v>
      </c>
      <c r="D32" s="159">
        <v>29</v>
      </c>
      <c r="E32" s="239">
        <v>89</v>
      </c>
      <c r="F32" s="239">
        <v>39</v>
      </c>
      <c r="G32" s="45">
        <v>66</v>
      </c>
      <c r="H32" s="239">
        <v>53</v>
      </c>
      <c r="I32" s="45">
        <v>72</v>
      </c>
    </row>
    <row r="33" spans="2:9" x14ac:dyDescent="0.25">
      <c r="B33" s="18" t="s">
        <v>38</v>
      </c>
      <c r="C33" s="13">
        <v>175</v>
      </c>
      <c r="D33" s="159">
        <v>18</v>
      </c>
      <c r="E33" s="239">
        <v>381</v>
      </c>
      <c r="F33" s="239">
        <v>257</v>
      </c>
      <c r="G33" s="45">
        <v>2</v>
      </c>
      <c r="H33" s="239">
        <v>178</v>
      </c>
      <c r="I33" s="45">
        <v>206</v>
      </c>
    </row>
    <row r="34" spans="2:9" ht="15.75" thickBot="1" x14ac:dyDescent="0.3">
      <c r="B34" s="19" t="s">
        <v>39</v>
      </c>
      <c r="C34" s="20">
        <v>73</v>
      </c>
      <c r="D34" s="160">
        <v>99</v>
      </c>
      <c r="E34" s="240">
        <v>237</v>
      </c>
      <c r="F34" s="240">
        <v>45</v>
      </c>
      <c r="G34" s="48">
        <v>0</v>
      </c>
      <c r="H34" s="240">
        <v>36</v>
      </c>
      <c r="I34" s="48">
        <v>50</v>
      </c>
    </row>
    <row r="35" spans="2:9" x14ac:dyDescent="0.25">
      <c r="E35" s="65"/>
      <c r="F35" s="65"/>
    </row>
    <row r="36" spans="2:9" x14ac:dyDescent="0.25">
      <c r="B36" s="66"/>
    </row>
  </sheetData>
  <mergeCells count="5">
    <mergeCell ref="C5:I5"/>
    <mergeCell ref="B5:B8"/>
    <mergeCell ref="C6:D6"/>
    <mergeCell ref="C7:C8"/>
    <mergeCell ref="D7:D8"/>
  </mergeCells>
  <printOptions horizontalCentered="1"/>
  <pageMargins left="0.31496062992125984" right="0.31496062992125984" top="1.0236220472440944" bottom="0.6692913385826772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-0.249977111117893"/>
    <pageSetUpPr fitToPage="1"/>
  </sheetPr>
  <dimension ref="B2:E32"/>
  <sheetViews>
    <sheetView topLeftCell="A13" zoomScale="90" zoomScaleNormal="90" workbookViewId="0">
      <selection activeCell="O35" sqref="O35"/>
    </sheetView>
  </sheetViews>
  <sheetFormatPr defaultRowHeight="15" x14ac:dyDescent="0.25"/>
  <cols>
    <col min="1" max="1" width="3.5703125" style="11" customWidth="1"/>
    <col min="2" max="2" width="31.140625" style="11" customWidth="1"/>
    <col min="3" max="3" width="13.42578125" style="11" customWidth="1"/>
    <col min="4" max="4" width="15.140625" style="11" customWidth="1"/>
    <col min="5" max="5" width="15.85546875" style="11" customWidth="1"/>
    <col min="6" max="6" width="2.5703125" style="11" customWidth="1"/>
    <col min="7" max="16384" width="9.140625" style="11"/>
  </cols>
  <sheetData>
    <row r="2" spans="2:5" x14ac:dyDescent="0.25">
      <c r="B2" s="231" t="s">
        <v>394</v>
      </c>
      <c r="C2" s="231"/>
      <c r="D2" s="231"/>
      <c r="E2" s="231"/>
    </row>
    <row r="3" spans="2:5" x14ac:dyDescent="0.25">
      <c r="B3" s="152" t="s">
        <v>395</v>
      </c>
      <c r="C3" s="231"/>
      <c r="D3" s="231"/>
      <c r="E3" s="231"/>
    </row>
    <row r="4" spans="2:5" ht="15.75" thickBot="1" x14ac:dyDescent="0.3">
      <c r="B4" s="220"/>
      <c r="C4" s="220"/>
      <c r="D4" s="220"/>
      <c r="E4" s="220"/>
    </row>
    <row r="5" spans="2:5" x14ac:dyDescent="0.25">
      <c r="B5" s="315"/>
      <c r="C5" s="316"/>
      <c r="D5" s="334" t="s">
        <v>50</v>
      </c>
      <c r="E5" s="333"/>
    </row>
    <row r="6" spans="2:5" ht="45.75" thickBot="1" x14ac:dyDescent="0.3">
      <c r="B6" s="330" t="s">
        <v>13</v>
      </c>
      <c r="C6" s="331" t="s">
        <v>226</v>
      </c>
      <c r="D6" s="331" t="s">
        <v>228</v>
      </c>
      <c r="E6" s="332" t="s">
        <v>227</v>
      </c>
    </row>
    <row r="7" spans="2:5" ht="21.75" customHeight="1" thickBot="1" x14ac:dyDescent="0.3">
      <c r="B7" s="232" t="s">
        <v>14</v>
      </c>
      <c r="C7" s="233">
        <f>SUM(C8:C32)</f>
        <v>204</v>
      </c>
      <c r="D7" s="234">
        <f t="shared" ref="D7:E7" si="0">SUM(D8:D32)</f>
        <v>0</v>
      </c>
      <c r="E7" s="235">
        <f t="shared" si="0"/>
        <v>204</v>
      </c>
    </row>
    <row r="8" spans="2:5" x14ac:dyDescent="0.25">
      <c r="B8" s="226" t="s">
        <v>15</v>
      </c>
      <c r="C8" s="227">
        <f>SUM(D8:E8)</f>
        <v>0</v>
      </c>
      <c r="D8" s="228">
        <v>0</v>
      </c>
      <c r="E8" s="229">
        <v>0</v>
      </c>
    </row>
    <row r="9" spans="2:5" x14ac:dyDescent="0.25">
      <c r="B9" s="221" t="s">
        <v>16</v>
      </c>
      <c r="C9" s="186">
        <f t="shared" ref="C9:C32" si="1">SUM(D9:E9)</f>
        <v>0</v>
      </c>
      <c r="D9" s="214">
        <v>0</v>
      </c>
      <c r="E9" s="215">
        <v>0</v>
      </c>
    </row>
    <row r="10" spans="2:5" x14ac:dyDescent="0.25">
      <c r="B10" s="221" t="s">
        <v>17</v>
      </c>
      <c r="C10" s="186">
        <f t="shared" si="1"/>
        <v>0</v>
      </c>
      <c r="D10" s="214">
        <v>0</v>
      </c>
      <c r="E10" s="215">
        <v>0</v>
      </c>
    </row>
    <row r="11" spans="2:5" x14ac:dyDescent="0.25">
      <c r="B11" s="221" t="s">
        <v>18</v>
      </c>
      <c r="C11" s="186">
        <f t="shared" si="1"/>
        <v>74</v>
      </c>
      <c r="D11" s="214">
        <v>0</v>
      </c>
      <c r="E11" s="215">
        <v>74</v>
      </c>
    </row>
    <row r="12" spans="2:5" x14ac:dyDescent="0.25">
      <c r="B12" s="221" t="s">
        <v>19</v>
      </c>
      <c r="C12" s="186">
        <f t="shared" si="1"/>
        <v>0</v>
      </c>
      <c r="D12" s="214">
        <v>0</v>
      </c>
      <c r="E12" s="215">
        <v>0</v>
      </c>
    </row>
    <row r="13" spans="2:5" x14ac:dyDescent="0.25">
      <c r="B13" s="221" t="s">
        <v>20</v>
      </c>
      <c r="C13" s="186">
        <f t="shared" si="1"/>
        <v>0</v>
      </c>
      <c r="D13" s="214">
        <v>0</v>
      </c>
      <c r="E13" s="215">
        <v>0</v>
      </c>
    </row>
    <row r="14" spans="2:5" x14ac:dyDescent="0.25">
      <c r="B14" s="221" t="s">
        <v>21</v>
      </c>
      <c r="C14" s="186">
        <f t="shared" si="1"/>
        <v>0</v>
      </c>
      <c r="D14" s="214">
        <v>0</v>
      </c>
      <c r="E14" s="215">
        <v>0</v>
      </c>
    </row>
    <row r="15" spans="2:5" x14ac:dyDescent="0.25">
      <c r="B15" s="221" t="s">
        <v>22</v>
      </c>
      <c r="C15" s="186">
        <f t="shared" si="1"/>
        <v>0</v>
      </c>
      <c r="D15" s="214">
        <v>0</v>
      </c>
      <c r="E15" s="215">
        <v>0</v>
      </c>
    </row>
    <row r="16" spans="2:5" x14ac:dyDescent="0.25">
      <c r="B16" s="221" t="s">
        <v>23</v>
      </c>
      <c r="C16" s="186">
        <f t="shared" si="1"/>
        <v>0</v>
      </c>
      <c r="D16" s="214">
        <v>0</v>
      </c>
      <c r="E16" s="215">
        <v>0</v>
      </c>
    </row>
    <row r="17" spans="2:5" x14ac:dyDescent="0.25">
      <c r="B17" s="221" t="s">
        <v>24</v>
      </c>
      <c r="C17" s="186">
        <f t="shared" si="1"/>
        <v>0</v>
      </c>
      <c r="D17" s="214">
        <v>0</v>
      </c>
      <c r="E17" s="215">
        <v>0</v>
      </c>
    </row>
    <row r="18" spans="2:5" x14ac:dyDescent="0.25">
      <c r="B18" s="221" t="s">
        <v>25</v>
      </c>
      <c r="C18" s="186">
        <f t="shared" si="1"/>
        <v>0</v>
      </c>
      <c r="D18" s="214">
        <v>0</v>
      </c>
      <c r="E18" s="215">
        <v>0</v>
      </c>
    </row>
    <row r="19" spans="2:5" x14ac:dyDescent="0.25">
      <c r="B19" s="221" t="s">
        <v>26</v>
      </c>
      <c r="C19" s="186">
        <f t="shared" si="1"/>
        <v>0</v>
      </c>
      <c r="D19" s="214">
        <v>0</v>
      </c>
      <c r="E19" s="215">
        <v>0</v>
      </c>
    </row>
    <row r="20" spans="2:5" x14ac:dyDescent="0.25">
      <c r="B20" s="221" t="s">
        <v>27</v>
      </c>
      <c r="C20" s="186">
        <f t="shared" si="1"/>
        <v>0</v>
      </c>
      <c r="D20" s="214">
        <v>0</v>
      </c>
      <c r="E20" s="215">
        <v>0</v>
      </c>
    </row>
    <row r="21" spans="2:5" x14ac:dyDescent="0.25">
      <c r="B21" s="221" t="s">
        <v>28</v>
      </c>
      <c r="C21" s="186">
        <f t="shared" si="1"/>
        <v>0</v>
      </c>
      <c r="D21" s="214">
        <v>0</v>
      </c>
      <c r="E21" s="215">
        <v>0</v>
      </c>
    </row>
    <row r="22" spans="2:5" x14ac:dyDescent="0.25">
      <c r="B22" s="221" t="s">
        <v>29</v>
      </c>
      <c r="C22" s="186">
        <f t="shared" si="1"/>
        <v>0</v>
      </c>
      <c r="D22" s="214">
        <v>0</v>
      </c>
      <c r="E22" s="215">
        <v>0</v>
      </c>
    </row>
    <row r="23" spans="2:5" x14ac:dyDescent="0.25">
      <c r="B23" s="221" t="s">
        <v>30</v>
      </c>
      <c r="C23" s="186">
        <f t="shared" si="1"/>
        <v>0</v>
      </c>
      <c r="D23" s="214">
        <v>0</v>
      </c>
      <c r="E23" s="215">
        <v>0</v>
      </c>
    </row>
    <row r="24" spans="2:5" x14ac:dyDescent="0.25">
      <c r="B24" s="221" t="s">
        <v>31</v>
      </c>
      <c r="C24" s="186">
        <f t="shared" si="1"/>
        <v>36</v>
      </c>
      <c r="D24" s="214">
        <v>0</v>
      </c>
      <c r="E24" s="215">
        <v>36</v>
      </c>
    </row>
    <row r="25" spans="2:5" x14ac:dyDescent="0.25">
      <c r="B25" s="221" t="s">
        <v>32</v>
      </c>
      <c r="C25" s="186">
        <f t="shared" si="1"/>
        <v>0</v>
      </c>
      <c r="D25" s="214">
        <v>0</v>
      </c>
      <c r="E25" s="215">
        <v>0</v>
      </c>
    </row>
    <row r="26" spans="2:5" x14ac:dyDescent="0.25">
      <c r="B26" s="221" t="s">
        <v>33</v>
      </c>
      <c r="C26" s="186">
        <f t="shared" si="1"/>
        <v>17</v>
      </c>
      <c r="D26" s="214">
        <v>0</v>
      </c>
      <c r="E26" s="215">
        <v>17</v>
      </c>
    </row>
    <row r="27" spans="2:5" x14ac:dyDescent="0.25">
      <c r="B27" s="221" t="s">
        <v>34</v>
      </c>
      <c r="C27" s="186">
        <f t="shared" si="1"/>
        <v>0</v>
      </c>
      <c r="D27" s="214">
        <v>0</v>
      </c>
      <c r="E27" s="215">
        <v>0</v>
      </c>
    </row>
    <row r="28" spans="2:5" x14ac:dyDescent="0.25">
      <c r="B28" s="221" t="s">
        <v>35</v>
      </c>
      <c r="C28" s="186">
        <f t="shared" si="1"/>
        <v>0</v>
      </c>
      <c r="D28" s="214">
        <v>0</v>
      </c>
      <c r="E28" s="215">
        <v>0</v>
      </c>
    </row>
    <row r="29" spans="2:5" x14ac:dyDescent="0.25">
      <c r="B29" s="221" t="s">
        <v>36</v>
      </c>
      <c r="C29" s="186">
        <f t="shared" si="1"/>
        <v>0</v>
      </c>
      <c r="D29" s="214">
        <v>0</v>
      </c>
      <c r="E29" s="215">
        <v>0</v>
      </c>
    </row>
    <row r="30" spans="2:5" x14ac:dyDescent="0.25">
      <c r="B30" s="221" t="s">
        <v>37</v>
      </c>
      <c r="C30" s="186">
        <f t="shared" si="1"/>
        <v>0</v>
      </c>
      <c r="D30" s="214">
        <v>0</v>
      </c>
      <c r="E30" s="215">
        <v>0</v>
      </c>
    </row>
    <row r="31" spans="2:5" x14ac:dyDescent="0.25">
      <c r="B31" s="221" t="s">
        <v>38</v>
      </c>
      <c r="C31" s="186">
        <f t="shared" si="1"/>
        <v>77</v>
      </c>
      <c r="D31" s="214">
        <v>0</v>
      </c>
      <c r="E31" s="215">
        <v>77</v>
      </c>
    </row>
    <row r="32" spans="2:5" ht="15.75" thickBot="1" x14ac:dyDescent="0.3">
      <c r="B32" s="222" t="s">
        <v>39</v>
      </c>
      <c r="C32" s="187">
        <f t="shared" si="1"/>
        <v>0</v>
      </c>
      <c r="D32" s="211">
        <v>0</v>
      </c>
      <c r="E32" s="230">
        <v>0</v>
      </c>
    </row>
  </sheetData>
  <printOptions horizontalCentered="1"/>
  <pageMargins left="1.0236220472440944" right="0.70866141732283472" top="1.8110236220472442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-0.249977111117893"/>
    <pageSetUpPr fitToPage="1"/>
  </sheetPr>
  <dimension ref="A1:P35"/>
  <sheetViews>
    <sheetView tabSelected="1" topLeftCell="A7" zoomScale="80" zoomScaleNormal="80" workbookViewId="0">
      <selection activeCell="W32" sqref="W32"/>
    </sheetView>
  </sheetViews>
  <sheetFormatPr defaultRowHeight="15" x14ac:dyDescent="0.25"/>
  <cols>
    <col min="1" max="1" width="3.85546875" style="11" customWidth="1"/>
    <col min="2" max="2" width="27.7109375" style="11" customWidth="1"/>
    <col min="3" max="4" width="7.5703125" style="11" customWidth="1"/>
    <col min="5" max="6" width="7.42578125" style="11" customWidth="1"/>
    <col min="7" max="7" width="7.7109375" style="11" customWidth="1"/>
    <col min="8" max="9" width="7" style="11" customWidth="1"/>
    <col min="10" max="10" width="6.7109375" style="11" customWidth="1"/>
    <col min="11" max="11" width="6.85546875" style="11" customWidth="1"/>
    <col min="12" max="12" width="7.42578125" style="11" customWidth="1"/>
    <col min="13" max="14" width="7.85546875" style="11" customWidth="1"/>
    <col min="15" max="15" width="8.85546875" style="11" customWidth="1"/>
    <col min="16" max="16" width="2.42578125" style="11" customWidth="1"/>
    <col min="17" max="17" width="27.42578125" style="11" customWidth="1"/>
    <col min="18" max="19" width="7.28515625" style="11" customWidth="1"/>
    <col min="20" max="20" width="8" style="11" customWidth="1"/>
    <col min="21" max="21" width="8.140625" style="11" customWidth="1"/>
    <col min="22" max="22" width="7.5703125" style="11" customWidth="1"/>
    <col min="23" max="23" width="7.28515625" style="11" customWidth="1"/>
    <col min="24" max="24" width="7.85546875" style="11" customWidth="1"/>
    <col min="25" max="25" width="8.28515625" style="11" customWidth="1"/>
    <col min="26" max="26" width="7.5703125" style="11" customWidth="1"/>
    <col min="27" max="29" width="8" style="11" customWidth="1"/>
    <col min="30" max="16384" width="9.140625" style="11"/>
  </cols>
  <sheetData>
    <row r="1" spans="1:16" ht="12" customHeight="1" x14ac:dyDescent="0.25"/>
    <row r="2" spans="1:16" ht="15.75" customHeight="1" x14ac:dyDescent="0.25">
      <c r="B2" s="11" t="s">
        <v>396</v>
      </c>
      <c r="F2" s="351" t="s">
        <v>481</v>
      </c>
    </row>
    <row r="3" spans="1:16" ht="15" customHeight="1" x14ac:dyDescent="0.25">
      <c r="B3" s="791" t="s">
        <v>470</v>
      </c>
    </row>
    <row r="4" spans="1:16" ht="12" customHeight="1" thickBot="1" x14ac:dyDescent="0.3"/>
    <row r="5" spans="1:16" ht="36.75" customHeight="1" thickBot="1" x14ac:dyDescent="0.3">
      <c r="B5" s="337" t="s">
        <v>3</v>
      </c>
      <c r="C5" s="338" t="s">
        <v>99</v>
      </c>
      <c r="D5" s="338" t="s">
        <v>100</v>
      </c>
      <c r="E5" s="338" t="s">
        <v>101</v>
      </c>
      <c r="F5" s="338" t="s">
        <v>102</v>
      </c>
      <c r="G5" s="339" t="s">
        <v>103</v>
      </c>
      <c r="H5" s="338" t="s">
        <v>104</v>
      </c>
      <c r="I5" s="338" t="s">
        <v>252</v>
      </c>
      <c r="J5" s="339" t="s">
        <v>255</v>
      </c>
      <c r="K5" s="338" t="s">
        <v>287</v>
      </c>
      <c r="L5" s="338" t="s">
        <v>314</v>
      </c>
      <c r="M5" s="629" t="s">
        <v>315</v>
      </c>
      <c r="N5" s="629" t="s">
        <v>316</v>
      </c>
      <c r="O5" s="621" t="s">
        <v>105</v>
      </c>
    </row>
    <row r="6" spans="1:16" ht="12" customHeight="1" thickBot="1" x14ac:dyDescent="0.3">
      <c r="A6" s="343"/>
      <c r="B6" s="777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78"/>
      <c r="P6" s="343"/>
    </row>
    <row r="7" spans="1:16" ht="27.75" customHeight="1" thickTop="1" thickBot="1" x14ac:dyDescent="0.3">
      <c r="B7" s="780" t="s">
        <v>482</v>
      </c>
      <c r="C7" s="781">
        <v>41.4</v>
      </c>
      <c r="D7" s="781">
        <v>40.799999999999997</v>
      </c>
      <c r="E7" s="781">
        <v>41.2</v>
      </c>
      <c r="F7" s="781">
        <v>41.7</v>
      </c>
      <c r="G7" s="782">
        <v>41.9</v>
      </c>
      <c r="H7" s="783">
        <v>43.3</v>
      </c>
      <c r="I7" s="783">
        <v>46.8</v>
      </c>
      <c r="J7" s="784">
        <v>48.1</v>
      </c>
      <c r="K7" s="783">
        <v>47.7</v>
      </c>
      <c r="L7" s="783">
        <v>48.7</v>
      </c>
      <c r="M7" s="785">
        <v>49.3</v>
      </c>
      <c r="N7" s="785">
        <v>50.3</v>
      </c>
      <c r="O7" s="786">
        <f>SUM(N7)-M7</f>
        <v>1</v>
      </c>
    </row>
    <row r="8" spans="1:16" ht="18" customHeight="1" thickBot="1" x14ac:dyDescent="0.3">
      <c r="B8" s="342" t="s">
        <v>289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779"/>
      <c r="P8" s="343"/>
    </row>
    <row r="9" spans="1:16" ht="22.5" customHeight="1" thickTop="1" x14ac:dyDescent="0.25">
      <c r="B9" s="69" t="s">
        <v>475</v>
      </c>
      <c r="C9" s="771">
        <v>29</v>
      </c>
      <c r="D9" s="771">
        <v>27.8</v>
      </c>
      <c r="E9" s="771">
        <v>28</v>
      </c>
      <c r="F9" s="771">
        <v>29.9</v>
      </c>
      <c r="G9" s="787">
        <v>29.6</v>
      </c>
      <c r="H9" s="771">
        <v>27.1</v>
      </c>
      <c r="I9" s="771">
        <v>32</v>
      </c>
      <c r="J9" s="787">
        <v>33.299999999999997</v>
      </c>
      <c r="K9" s="788">
        <v>30.9</v>
      </c>
      <c r="L9" s="788">
        <v>29.4</v>
      </c>
      <c r="M9" s="789">
        <v>25</v>
      </c>
      <c r="N9" s="789">
        <v>24.1</v>
      </c>
      <c r="O9" s="468">
        <f>SUM(N9)-M9</f>
        <v>-0.89999999999999858</v>
      </c>
    </row>
    <row r="10" spans="1:16" ht="18" customHeight="1" x14ac:dyDescent="0.25">
      <c r="B10" s="12" t="s">
        <v>473</v>
      </c>
      <c r="C10" s="16">
        <v>62.8</v>
      </c>
      <c r="D10" s="16">
        <v>62.7</v>
      </c>
      <c r="E10" s="16">
        <v>64.400000000000006</v>
      </c>
      <c r="F10" s="16">
        <v>65.900000000000006</v>
      </c>
      <c r="G10" s="154">
        <v>66.5</v>
      </c>
      <c r="H10" s="16">
        <v>66.400000000000006</v>
      </c>
      <c r="I10" s="16">
        <v>69.7</v>
      </c>
      <c r="J10" s="154">
        <v>70.7</v>
      </c>
      <c r="K10" s="16">
        <v>69.400000000000006</v>
      </c>
      <c r="L10" s="16">
        <v>70</v>
      </c>
      <c r="M10" s="344">
        <v>70.599999999999994</v>
      </c>
      <c r="N10" s="344">
        <v>72.599999999999994</v>
      </c>
      <c r="O10" s="469">
        <f>SUM(N10)-M10</f>
        <v>2</v>
      </c>
    </row>
    <row r="11" spans="1:16" ht="15.75" customHeight="1" x14ac:dyDescent="0.25">
      <c r="B11" s="12" t="s">
        <v>474</v>
      </c>
      <c r="C11" s="16">
        <v>48</v>
      </c>
      <c r="D11" s="16">
        <v>47.8</v>
      </c>
      <c r="E11" s="16">
        <v>48.7</v>
      </c>
      <c r="F11" s="16">
        <v>49.8</v>
      </c>
      <c r="G11" s="154">
        <v>49.5</v>
      </c>
      <c r="H11" s="16">
        <v>49.6</v>
      </c>
      <c r="I11" s="16">
        <v>52.2</v>
      </c>
      <c r="J11" s="154">
        <v>52.9</v>
      </c>
      <c r="K11" s="16">
        <v>51.3</v>
      </c>
      <c r="L11" s="16">
        <v>51.5</v>
      </c>
      <c r="M11" s="344">
        <v>51.6</v>
      </c>
      <c r="N11" s="344">
        <v>52.9</v>
      </c>
      <c r="O11" s="469">
        <f>SUM(N11)-M11</f>
        <v>1.2999999999999972</v>
      </c>
    </row>
    <row r="12" spans="1:16" ht="12.75" customHeight="1" thickBot="1" x14ac:dyDescent="0.3">
      <c r="B12" s="12" t="s">
        <v>476</v>
      </c>
      <c r="C12" s="16">
        <v>24.7</v>
      </c>
      <c r="D12" s="16">
        <v>25.5</v>
      </c>
      <c r="E12" s="16">
        <v>26.3</v>
      </c>
      <c r="F12" s="16">
        <v>26.7</v>
      </c>
      <c r="G12" s="154">
        <v>26.9</v>
      </c>
      <c r="H12" s="16">
        <v>28</v>
      </c>
      <c r="I12" s="16">
        <v>30.4</v>
      </c>
      <c r="J12" s="154">
        <v>30.8</v>
      </c>
      <c r="K12" s="16">
        <v>29.8</v>
      </c>
      <c r="L12" s="16">
        <v>29.9</v>
      </c>
      <c r="M12" s="344">
        <v>31</v>
      </c>
      <c r="N12" s="344">
        <v>32.9</v>
      </c>
      <c r="O12" s="469">
        <f>SUM(N12)-M12</f>
        <v>1.8999999999999986</v>
      </c>
    </row>
    <row r="13" spans="1:16" ht="14.25" customHeight="1" thickBot="1" x14ac:dyDescent="0.3">
      <c r="A13" s="343"/>
      <c r="B13" s="342" t="s">
        <v>288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779"/>
      <c r="P13" s="343"/>
    </row>
    <row r="14" spans="1:16" ht="21.75" customHeight="1" thickTop="1" x14ac:dyDescent="0.25">
      <c r="B14" s="69" t="s">
        <v>7</v>
      </c>
      <c r="C14" s="771">
        <v>76.099999999999994</v>
      </c>
      <c r="D14" s="771">
        <v>74.5</v>
      </c>
      <c r="E14" s="771">
        <v>73.400000000000006</v>
      </c>
      <c r="F14" s="771">
        <v>72.7</v>
      </c>
      <c r="G14" s="787">
        <v>73.2</v>
      </c>
      <c r="H14" s="771">
        <v>73.3</v>
      </c>
      <c r="I14" s="771">
        <v>75.400000000000006</v>
      </c>
      <c r="J14" s="787">
        <v>76.900000000000006</v>
      </c>
      <c r="K14" s="788">
        <v>76.3</v>
      </c>
      <c r="L14" s="788">
        <v>77.900000000000006</v>
      </c>
      <c r="M14" s="789">
        <v>77.5</v>
      </c>
      <c r="N14" s="789">
        <v>77.3</v>
      </c>
      <c r="O14" s="468">
        <f>SUM(N14)-M14</f>
        <v>-0.20000000000000284</v>
      </c>
    </row>
    <row r="15" spans="1:16" ht="20.25" customHeight="1" x14ac:dyDescent="0.25">
      <c r="B15" s="12" t="s">
        <v>8</v>
      </c>
      <c r="C15" s="16">
        <v>54</v>
      </c>
      <c r="D15" s="16">
        <v>52.5</v>
      </c>
      <c r="E15" s="16">
        <v>53.3</v>
      </c>
      <c r="F15" s="16">
        <v>54.1</v>
      </c>
      <c r="G15" s="154">
        <v>52.8</v>
      </c>
      <c r="H15" s="16">
        <v>53.4</v>
      </c>
      <c r="I15" s="16">
        <v>57.3</v>
      </c>
      <c r="J15" s="154">
        <v>56.1</v>
      </c>
      <c r="K15" s="16">
        <v>54.4</v>
      </c>
      <c r="L15" s="16">
        <v>56.1</v>
      </c>
      <c r="M15" s="344">
        <v>56.4</v>
      </c>
      <c r="N15" s="344">
        <v>57.2</v>
      </c>
      <c r="O15" s="469">
        <f>SUM(N15)-M15</f>
        <v>0.80000000000000426</v>
      </c>
    </row>
    <row r="16" spans="1:16" ht="21" customHeight="1" x14ac:dyDescent="0.25">
      <c r="B16" s="12" t="s">
        <v>9</v>
      </c>
      <c r="C16" s="16">
        <v>32.299999999999997</v>
      </c>
      <c r="D16" s="16">
        <v>32.9</v>
      </c>
      <c r="E16" s="16">
        <v>32.5</v>
      </c>
      <c r="F16" s="16">
        <v>33.5</v>
      </c>
      <c r="G16" s="154">
        <v>33.1</v>
      </c>
      <c r="H16" s="16">
        <v>34.299999999999997</v>
      </c>
      <c r="I16" s="16">
        <v>39</v>
      </c>
      <c r="J16" s="154">
        <v>43</v>
      </c>
      <c r="K16" s="16">
        <v>45.2</v>
      </c>
      <c r="L16" s="16">
        <v>41.7</v>
      </c>
      <c r="M16" s="344">
        <v>40.9</v>
      </c>
      <c r="N16" s="344">
        <v>42.1</v>
      </c>
      <c r="O16" s="469">
        <f>SUM(N16)-M16</f>
        <v>1.2000000000000028</v>
      </c>
    </row>
    <row r="17" spans="2:15" ht="18" customHeight="1" x14ac:dyDescent="0.25">
      <c r="B17" s="12" t="s">
        <v>10</v>
      </c>
      <c r="C17" s="16">
        <v>45.1</v>
      </c>
      <c r="D17" s="16">
        <v>45.3</v>
      </c>
      <c r="E17" s="16">
        <v>44.1</v>
      </c>
      <c r="F17" s="16">
        <v>42.5</v>
      </c>
      <c r="G17" s="154">
        <v>42.5</v>
      </c>
      <c r="H17" s="16">
        <v>45.2</v>
      </c>
      <c r="I17" s="16">
        <v>46.5</v>
      </c>
      <c r="J17" s="154">
        <v>46.6</v>
      </c>
      <c r="K17" s="16">
        <v>46.3</v>
      </c>
      <c r="L17" s="16">
        <v>47.6</v>
      </c>
      <c r="M17" s="344">
        <v>47.4</v>
      </c>
      <c r="N17" s="344">
        <v>48.7</v>
      </c>
      <c r="O17" s="469">
        <f>SUM(N17)-M17</f>
        <v>1.3000000000000043</v>
      </c>
    </row>
    <row r="18" spans="2:15" ht="44.25" customHeight="1" thickBot="1" x14ac:dyDescent="0.3">
      <c r="B18" s="101" t="s">
        <v>438</v>
      </c>
      <c r="C18" s="23">
        <v>7.6</v>
      </c>
      <c r="D18" s="23">
        <v>7.8</v>
      </c>
      <c r="E18" s="23">
        <v>7.4</v>
      </c>
      <c r="F18" s="23">
        <v>7.1</v>
      </c>
      <c r="G18" s="790">
        <v>7</v>
      </c>
      <c r="H18" s="23">
        <v>7.1</v>
      </c>
      <c r="I18" s="23">
        <v>7.6</v>
      </c>
      <c r="J18" s="790">
        <v>7.6</v>
      </c>
      <c r="K18" s="23">
        <v>7.9</v>
      </c>
      <c r="L18" s="23">
        <v>8.8000000000000007</v>
      </c>
      <c r="M18" s="345">
        <v>9.8000000000000007</v>
      </c>
      <c r="N18" s="345">
        <v>11.4</v>
      </c>
      <c r="O18" s="470">
        <f>SUM(N18)-M18</f>
        <v>1.5999999999999996</v>
      </c>
    </row>
    <row r="19" spans="2:15" ht="15.75" thickBot="1" x14ac:dyDescent="0.3"/>
    <row r="20" spans="2:15" ht="30.75" thickBot="1" x14ac:dyDescent="0.3">
      <c r="B20" s="337" t="s">
        <v>3</v>
      </c>
      <c r="C20" s="338" t="s">
        <v>99</v>
      </c>
      <c r="D20" s="338" t="s">
        <v>100</v>
      </c>
      <c r="E20" s="338" t="s">
        <v>101</v>
      </c>
      <c r="F20" s="338" t="s">
        <v>102</v>
      </c>
      <c r="G20" s="339" t="s">
        <v>103</v>
      </c>
      <c r="H20" s="338" t="s">
        <v>104</v>
      </c>
      <c r="I20" s="338" t="s">
        <v>252</v>
      </c>
      <c r="J20" s="339" t="s">
        <v>255</v>
      </c>
      <c r="K20" s="338" t="s">
        <v>287</v>
      </c>
      <c r="L20" s="338" t="s">
        <v>314</v>
      </c>
      <c r="M20" s="629" t="s">
        <v>315</v>
      </c>
      <c r="N20" s="629" t="s">
        <v>316</v>
      </c>
      <c r="O20" s="621" t="s">
        <v>105</v>
      </c>
    </row>
    <row r="21" spans="2:15" ht="15.75" thickBot="1" x14ac:dyDescent="0.3">
      <c r="B21" s="777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78"/>
    </row>
    <row r="22" spans="2:15" ht="16.5" thickTop="1" thickBot="1" x14ac:dyDescent="0.3">
      <c r="B22" s="780" t="s">
        <v>483</v>
      </c>
      <c r="C22" s="781">
        <v>48.3</v>
      </c>
      <c r="D22" s="781">
        <v>48.6</v>
      </c>
      <c r="E22" s="781">
        <v>48.9</v>
      </c>
      <c r="F22" s="781">
        <v>48.9</v>
      </c>
      <c r="G22" s="782">
        <v>50.1</v>
      </c>
      <c r="H22" s="783">
        <v>51.1</v>
      </c>
      <c r="I22" s="783">
        <v>52.1</v>
      </c>
      <c r="J22" s="784">
        <v>53.2</v>
      </c>
      <c r="K22" s="783">
        <v>53.9</v>
      </c>
      <c r="L22" s="783">
        <v>54.1</v>
      </c>
      <c r="M22" s="785">
        <v>54</v>
      </c>
      <c r="N22" s="785">
        <v>55.8</v>
      </c>
      <c r="O22" s="786">
        <f>SUM(N22)-M22</f>
        <v>1.7999999999999972</v>
      </c>
    </row>
    <row r="23" spans="2:15" ht="15.75" thickBot="1" x14ac:dyDescent="0.3">
      <c r="B23" s="342" t="s">
        <v>289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779"/>
    </row>
    <row r="24" spans="2:15" ht="15.75" thickTop="1" x14ac:dyDescent="0.25">
      <c r="B24" s="69" t="s">
        <v>475</v>
      </c>
      <c r="C24" s="771">
        <v>34.200000000000003</v>
      </c>
      <c r="D24" s="771">
        <v>33.200000000000003</v>
      </c>
      <c r="E24" s="771">
        <v>33.200000000000003</v>
      </c>
      <c r="F24" s="771">
        <v>32.9</v>
      </c>
      <c r="G24" s="787">
        <v>33.5</v>
      </c>
      <c r="H24" s="771">
        <v>32.5</v>
      </c>
      <c r="I24" s="771">
        <v>34.200000000000003</v>
      </c>
      <c r="J24" s="787">
        <v>34.5</v>
      </c>
      <c r="K24" s="788">
        <v>35</v>
      </c>
      <c r="L24" s="788">
        <v>35.1</v>
      </c>
      <c r="M24" s="789">
        <v>31.6</v>
      </c>
      <c r="N24" s="789">
        <v>31</v>
      </c>
      <c r="O24" s="468">
        <f>SUM(N24)-M24</f>
        <v>-0.60000000000000142</v>
      </c>
    </row>
    <row r="25" spans="2:15" x14ac:dyDescent="0.25">
      <c r="B25" s="12" t="s">
        <v>473</v>
      </c>
      <c r="C25" s="16">
        <v>69.599999999999994</v>
      </c>
      <c r="D25" s="16">
        <v>70.2</v>
      </c>
      <c r="E25" s="16">
        <v>71.2</v>
      </c>
      <c r="F25" s="16">
        <v>71.8</v>
      </c>
      <c r="G25" s="154">
        <v>72.8</v>
      </c>
      <c r="H25" s="16">
        <v>73.099999999999994</v>
      </c>
      <c r="I25" s="16">
        <v>74</v>
      </c>
      <c r="J25" s="154">
        <v>75</v>
      </c>
      <c r="K25" s="16">
        <v>75.8</v>
      </c>
      <c r="L25" s="16">
        <v>76.400000000000006</v>
      </c>
      <c r="M25" s="344">
        <v>76.5</v>
      </c>
      <c r="N25" s="344">
        <v>79.400000000000006</v>
      </c>
      <c r="O25" s="469">
        <f>SUM(N25)-M25</f>
        <v>2.9000000000000057</v>
      </c>
    </row>
    <row r="26" spans="2:15" x14ac:dyDescent="0.25">
      <c r="B26" s="12" t="s">
        <v>474</v>
      </c>
      <c r="C26" s="16">
        <v>53.6</v>
      </c>
      <c r="D26" s="16">
        <v>54</v>
      </c>
      <c r="E26" s="16">
        <v>54.5</v>
      </c>
      <c r="F26" s="16">
        <v>54.7</v>
      </c>
      <c r="G26" s="154">
        <v>55.2</v>
      </c>
      <c r="H26" s="16">
        <v>55.3</v>
      </c>
      <c r="I26" s="16">
        <v>55.6</v>
      </c>
      <c r="J26" s="154">
        <v>56</v>
      </c>
      <c r="K26" s="16">
        <v>56</v>
      </c>
      <c r="L26" s="16">
        <v>56</v>
      </c>
      <c r="M26" s="344">
        <v>55.8</v>
      </c>
      <c r="N26" s="344">
        <v>57.8</v>
      </c>
      <c r="O26" s="469">
        <f>SUM(N26)-M26</f>
        <v>2</v>
      </c>
    </row>
    <row r="27" spans="2:15" ht="15.75" thickBot="1" x14ac:dyDescent="0.3">
      <c r="B27" s="12" t="s">
        <v>476</v>
      </c>
      <c r="C27" s="16">
        <v>30.6</v>
      </c>
      <c r="D27" s="16">
        <v>31.6</v>
      </c>
      <c r="E27" s="16">
        <v>32.200000000000003</v>
      </c>
      <c r="F27" s="16">
        <v>32.5</v>
      </c>
      <c r="G27" s="154">
        <v>33.1</v>
      </c>
      <c r="H27" s="16">
        <v>33.4</v>
      </c>
      <c r="I27" s="16">
        <v>33.299999999999997</v>
      </c>
      <c r="J27" s="154">
        <v>33.799999999999997</v>
      </c>
      <c r="K27" s="16">
        <v>33.299999999999997</v>
      </c>
      <c r="L27" s="16">
        <v>33</v>
      </c>
      <c r="M27" s="344">
        <v>33.299999999999997</v>
      </c>
      <c r="N27" s="344">
        <v>35.6</v>
      </c>
      <c r="O27" s="469">
        <f>SUM(N27)-M27</f>
        <v>2.3000000000000043</v>
      </c>
    </row>
    <row r="28" spans="2:15" ht="15.75" thickBot="1" x14ac:dyDescent="0.3">
      <c r="B28" s="342" t="s">
        <v>288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779"/>
    </row>
    <row r="29" spans="2:15" ht="15.75" thickTop="1" x14ac:dyDescent="0.25">
      <c r="B29" s="69" t="s">
        <v>7</v>
      </c>
      <c r="C29" s="771">
        <v>76.900000000000006</v>
      </c>
      <c r="D29" s="771">
        <v>76.400000000000006</v>
      </c>
      <c r="E29" s="771">
        <v>76.099999999999994</v>
      </c>
      <c r="F29" s="771">
        <v>76.099999999999994</v>
      </c>
      <c r="G29" s="787">
        <v>76.8</v>
      </c>
      <c r="H29" s="771">
        <v>77.5</v>
      </c>
      <c r="I29" s="771">
        <v>78.2</v>
      </c>
      <c r="J29" s="787">
        <v>78.599999999999994</v>
      </c>
      <c r="K29" s="788">
        <v>79.2</v>
      </c>
      <c r="L29" s="788">
        <v>79.099999999999994</v>
      </c>
      <c r="M29" s="789">
        <v>78.7</v>
      </c>
      <c r="N29" s="789">
        <v>79.7</v>
      </c>
      <c r="O29" s="468">
        <f>SUM(N29)-M29</f>
        <v>1</v>
      </c>
    </row>
    <row r="30" spans="2:15" ht="20.25" customHeight="1" x14ac:dyDescent="0.25">
      <c r="B30" s="12" t="s">
        <v>8</v>
      </c>
      <c r="C30" s="16">
        <v>59.7</v>
      </c>
      <c r="D30" s="16">
        <v>59.8</v>
      </c>
      <c r="E30" s="16">
        <v>59.4</v>
      </c>
      <c r="F30" s="16">
        <v>58.5</v>
      </c>
      <c r="G30" s="154">
        <v>58.9</v>
      </c>
      <c r="H30" s="16">
        <v>59.1</v>
      </c>
      <c r="I30" s="16">
        <v>60.2</v>
      </c>
      <c r="J30" s="154">
        <v>60.2</v>
      </c>
      <c r="K30" s="16">
        <v>59.5</v>
      </c>
      <c r="L30" s="16">
        <v>59.2</v>
      </c>
      <c r="M30" s="344">
        <v>58.1</v>
      </c>
      <c r="N30" s="344">
        <v>59.8</v>
      </c>
      <c r="O30" s="469">
        <f>SUM(N30)-M30</f>
        <v>1.6999999999999957</v>
      </c>
    </row>
    <row r="31" spans="2:15" x14ac:dyDescent="0.25">
      <c r="B31" s="12" t="s">
        <v>9</v>
      </c>
      <c r="C31" s="16">
        <v>41</v>
      </c>
      <c r="D31" s="16">
        <v>40.799999999999997</v>
      </c>
      <c r="E31" s="16">
        <v>41.5</v>
      </c>
      <c r="F31" s="16">
        <v>41.8</v>
      </c>
      <c r="G31" s="154">
        <v>43.4</v>
      </c>
      <c r="H31" s="16">
        <v>43.9</v>
      </c>
      <c r="I31" s="16">
        <v>45.7</v>
      </c>
      <c r="J31" s="154">
        <v>47.6</v>
      </c>
      <c r="K31" s="16">
        <v>49.3</v>
      </c>
      <c r="L31" s="16">
        <v>49.9</v>
      </c>
      <c r="M31" s="344">
        <v>49.2</v>
      </c>
      <c r="N31" s="344">
        <v>51</v>
      </c>
      <c r="O31" s="469">
        <f>SUM(N31)-M31</f>
        <v>1.7999999999999972</v>
      </c>
    </row>
    <row r="32" spans="2:15" x14ac:dyDescent="0.25">
      <c r="B32" s="12" t="s">
        <v>10</v>
      </c>
      <c r="C32" s="16">
        <v>53</v>
      </c>
      <c r="D32" s="16">
        <v>52.6</v>
      </c>
      <c r="E32" s="16">
        <v>51.5</v>
      </c>
      <c r="F32" s="16">
        <v>50.6</v>
      </c>
      <c r="G32" s="154">
        <v>51.4</v>
      </c>
      <c r="H32" s="16">
        <v>52</v>
      </c>
      <c r="I32" s="16">
        <v>52.2</v>
      </c>
      <c r="J32" s="154">
        <v>52.8</v>
      </c>
      <c r="K32" s="16">
        <v>52.7</v>
      </c>
      <c r="L32" s="16">
        <v>51.7</v>
      </c>
      <c r="M32" s="344">
        <v>51.3</v>
      </c>
      <c r="N32" s="344">
        <v>53.2</v>
      </c>
      <c r="O32" s="469">
        <f>SUM(N32)-M32</f>
        <v>1.9000000000000057</v>
      </c>
    </row>
    <row r="33" spans="2:15" ht="45.75" thickBot="1" x14ac:dyDescent="0.3">
      <c r="B33" s="101" t="s">
        <v>438</v>
      </c>
      <c r="C33" s="23">
        <v>13.5</v>
      </c>
      <c r="D33" s="23">
        <v>13.5</v>
      </c>
      <c r="E33" s="23">
        <v>13.5</v>
      </c>
      <c r="F33" s="23">
        <v>13</v>
      </c>
      <c r="G33" s="790">
        <v>13.3</v>
      </c>
      <c r="H33" s="23">
        <v>13.8</v>
      </c>
      <c r="I33" s="23">
        <v>13.7</v>
      </c>
      <c r="J33" s="790">
        <v>14.2</v>
      </c>
      <c r="K33" s="23">
        <v>14.5</v>
      </c>
      <c r="L33" s="23">
        <v>15.2</v>
      </c>
      <c r="M33" s="345">
        <v>14.7</v>
      </c>
      <c r="N33" s="345">
        <v>16.5</v>
      </c>
      <c r="O33" s="470">
        <f>SUM(N33)-M33</f>
        <v>1.8000000000000007</v>
      </c>
    </row>
    <row r="34" spans="2:15" x14ac:dyDescent="0.25">
      <c r="B34" s="351" t="s">
        <v>471</v>
      </c>
      <c r="H34" s="351" t="s">
        <v>290</v>
      </c>
    </row>
    <row r="35" spans="2:15" x14ac:dyDescent="0.25">
      <c r="B35" s="351" t="s">
        <v>472</v>
      </c>
    </row>
  </sheetData>
  <pageMargins left="1.4960629921259843" right="0.31496062992125984" top="0.6692913385826772" bottom="0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H22"/>
  <sheetViews>
    <sheetView zoomScaleNormal="100" workbookViewId="0">
      <selection activeCell="F20" sqref="F20"/>
    </sheetView>
  </sheetViews>
  <sheetFormatPr defaultRowHeight="15" x14ac:dyDescent="0.25"/>
  <cols>
    <col min="1" max="1" width="2.28515625" style="11" customWidth="1"/>
    <col min="2" max="2" width="37.28515625" style="11" customWidth="1"/>
    <col min="3" max="3" width="12.85546875" style="11" customWidth="1"/>
    <col min="4" max="4" width="10.140625" style="11" customWidth="1"/>
    <col min="5" max="5" width="13.140625" style="11" customWidth="1"/>
    <col min="6" max="6" width="10" style="11" customWidth="1"/>
    <col min="7" max="7" width="13.85546875" style="11" customWidth="1"/>
    <col min="8" max="8" width="9.140625" style="11"/>
    <col min="9" max="9" width="10.28515625" style="11" customWidth="1"/>
    <col min="10" max="16384" width="9.140625" style="11"/>
  </cols>
  <sheetData>
    <row r="1" spans="2:8" ht="14.25" customHeight="1" x14ac:dyDescent="0.25"/>
    <row r="2" spans="2:8" x14ac:dyDescent="0.25">
      <c r="B2" s="11" t="s">
        <v>245</v>
      </c>
    </row>
    <row r="3" spans="2:8" ht="14.25" customHeight="1" x14ac:dyDescent="0.25">
      <c r="B3" s="38" t="s">
        <v>119</v>
      </c>
    </row>
    <row r="4" spans="2:8" ht="13.5" customHeight="1" thickBot="1" x14ac:dyDescent="0.3">
      <c r="B4" s="38"/>
    </row>
    <row r="5" spans="2:8" ht="28.5" customHeight="1" x14ac:dyDescent="0.25">
      <c r="B5" s="811" t="s">
        <v>106</v>
      </c>
      <c r="C5" s="826" t="s">
        <v>454</v>
      </c>
      <c r="D5" s="827"/>
      <c r="E5" s="826" t="s">
        <v>455</v>
      </c>
      <c r="F5" s="827"/>
      <c r="G5" s="530" t="s">
        <v>321</v>
      </c>
    </row>
    <row r="6" spans="2:8" ht="22.5" customHeight="1" thickBot="1" x14ac:dyDescent="0.3">
      <c r="B6" s="825"/>
      <c r="C6" s="39" t="s">
        <v>4</v>
      </c>
      <c r="D6" s="67" t="s">
        <v>296</v>
      </c>
      <c r="E6" s="39" t="s">
        <v>4</v>
      </c>
      <c r="F6" s="67" t="s">
        <v>296</v>
      </c>
      <c r="G6" s="532"/>
    </row>
    <row r="7" spans="2:8" ht="42" customHeight="1" thickBot="1" x14ac:dyDescent="0.3">
      <c r="B7" s="58" t="s">
        <v>291</v>
      </c>
      <c r="C7" s="59">
        <v>88623</v>
      </c>
      <c r="D7" s="60">
        <v>100</v>
      </c>
      <c r="E7" s="59">
        <v>93337</v>
      </c>
      <c r="F7" s="60">
        <v>100</v>
      </c>
      <c r="G7" s="61">
        <f>SUM(E7)-C7</f>
        <v>4714</v>
      </c>
    </row>
    <row r="8" spans="2:8" ht="26.25" customHeight="1" thickBot="1" x14ac:dyDescent="0.3">
      <c r="B8" s="472" t="s">
        <v>115</v>
      </c>
      <c r="C8" s="304"/>
      <c r="D8" s="304"/>
      <c r="E8" s="304"/>
      <c r="F8" s="304"/>
      <c r="G8" s="305"/>
    </row>
    <row r="9" spans="2:8" ht="21" customHeight="1" x14ac:dyDescent="0.25">
      <c r="B9" s="49" t="s">
        <v>76</v>
      </c>
      <c r="C9" s="50">
        <v>17793</v>
      </c>
      <c r="D9" s="51">
        <f>SUM(C9)/C7*100</f>
        <v>20.07718086726922</v>
      </c>
      <c r="E9" s="50">
        <v>19686</v>
      </c>
      <c r="F9" s="51">
        <f>SUM(E9)/E7*100</f>
        <v>21.091314269796545</v>
      </c>
      <c r="G9" s="52">
        <f>SUM(E9)-C9</f>
        <v>1893</v>
      </c>
      <c r="H9" s="348">
        <f>SUM(G9/C9)*100</f>
        <v>10.63901534311246</v>
      </c>
    </row>
    <row r="10" spans="2:8" ht="20.25" customHeight="1" thickBot="1" x14ac:dyDescent="0.3">
      <c r="B10" s="53" t="s">
        <v>77</v>
      </c>
      <c r="C10" s="20">
        <v>70830</v>
      </c>
      <c r="D10" s="37">
        <f>SUM(C10)/C7*100</f>
        <v>79.92281913273078</v>
      </c>
      <c r="E10" s="20">
        <v>73651</v>
      </c>
      <c r="F10" s="37">
        <f>SUM(E10)/E7*100</f>
        <v>78.908685730203459</v>
      </c>
      <c r="G10" s="48">
        <f>SUM(E10)-C10</f>
        <v>2821</v>
      </c>
      <c r="H10" s="348">
        <f>SUM(G10/C10)*100</f>
        <v>3.9827756600310606</v>
      </c>
    </row>
    <row r="11" spans="2:8" ht="22.5" customHeight="1" thickBot="1" x14ac:dyDescent="0.3">
      <c r="B11" s="473" t="s">
        <v>116</v>
      </c>
      <c r="C11" s="306"/>
      <c r="D11" s="306"/>
      <c r="E11" s="306"/>
      <c r="F11" s="306"/>
      <c r="G11" s="307"/>
    </row>
    <row r="12" spans="2:8" ht="19.5" customHeight="1" x14ac:dyDescent="0.25">
      <c r="B12" s="54" t="s">
        <v>78</v>
      </c>
      <c r="C12" s="55">
        <v>96</v>
      </c>
      <c r="D12" s="56">
        <f>SUM(C12)/C7*100</f>
        <v>0.10832402423750043</v>
      </c>
      <c r="E12" s="55">
        <v>130</v>
      </c>
      <c r="F12" s="56">
        <f>SUM(E12)/E7*100</f>
        <v>0.13928024256189936</v>
      </c>
      <c r="G12" s="57">
        <f t="shared" ref="G12:G17" si="0">SUM(E12)-C12</f>
        <v>34</v>
      </c>
    </row>
    <row r="13" spans="2:8" ht="18.75" customHeight="1" x14ac:dyDescent="0.25">
      <c r="B13" s="35" t="s">
        <v>79</v>
      </c>
      <c r="C13" s="13">
        <v>496</v>
      </c>
      <c r="D13" s="34">
        <f>SUM(C13)/C7*100</f>
        <v>0.55967412522708548</v>
      </c>
      <c r="E13" s="13">
        <v>526</v>
      </c>
      <c r="F13" s="34">
        <f>SUM(E13)/E7*100</f>
        <v>0.56354928913506974</v>
      </c>
      <c r="G13" s="45">
        <f t="shared" si="0"/>
        <v>30</v>
      </c>
    </row>
    <row r="14" spans="2:8" ht="19.5" customHeight="1" x14ac:dyDescent="0.25">
      <c r="B14" s="42" t="s">
        <v>80</v>
      </c>
      <c r="C14" s="43">
        <v>6763</v>
      </c>
      <c r="D14" s="44">
        <f>SUM(C14)/C7*100</f>
        <v>7.6312018324814099</v>
      </c>
      <c r="E14" s="43">
        <v>7557</v>
      </c>
      <c r="F14" s="44">
        <f>SUM(E14)/E7*100</f>
        <v>8.0964676387713332</v>
      </c>
      <c r="G14" s="47">
        <f t="shared" si="0"/>
        <v>794</v>
      </c>
    </row>
    <row r="15" spans="2:8" ht="30" x14ac:dyDescent="0.25">
      <c r="B15" s="35" t="s">
        <v>89</v>
      </c>
      <c r="C15" s="13">
        <v>0</v>
      </c>
      <c r="D15" s="34">
        <f>SUM(C15)/C7*100</f>
        <v>0</v>
      </c>
      <c r="E15" s="13">
        <v>0</v>
      </c>
      <c r="F15" s="34">
        <f>SUM(E15)/E7*100</f>
        <v>0</v>
      </c>
      <c r="G15" s="45">
        <f t="shared" si="0"/>
        <v>0</v>
      </c>
    </row>
    <row r="16" spans="2:8" ht="18.75" customHeight="1" x14ac:dyDescent="0.25">
      <c r="B16" s="35" t="s">
        <v>81</v>
      </c>
      <c r="C16" s="13">
        <v>848</v>
      </c>
      <c r="D16" s="34">
        <f>SUM(C16)/C7*100</f>
        <v>0.95686221409792049</v>
      </c>
      <c r="E16" s="13">
        <v>1561</v>
      </c>
      <c r="F16" s="34">
        <f>SUM(E16)/E7*100</f>
        <v>1.6724342972240374</v>
      </c>
      <c r="G16" s="45">
        <f t="shared" si="0"/>
        <v>713</v>
      </c>
    </row>
    <row r="17" spans="2:7" ht="27" customHeight="1" thickBot="1" x14ac:dyDescent="0.3">
      <c r="B17" s="36" t="s">
        <v>117</v>
      </c>
      <c r="C17" s="20">
        <v>536</v>
      </c>
      <c r="D17" s="37">
        <f>SUM(C17)/C7*100</f>
        <v>0.60480913532604408</v>
      </c>
      <c r="E17" s="20">
        <v>486</v>
      </c>
      <c r="F17" s="37">
        <f>SUM(E17)/E7*100</f>
        <v>0.52069382988525459</v>
      </c>
      <c r="G17" s="48">
        <f t="shared" si="0"/>
        <v>-50</v>
      </c>
    </row>
    <row r="18" spans="2:7" x14ac:dyDescent="0.25">
      <c r="C18" s="420">
        <f>SUM(C12:C17)</f>
        <v>8739</v>
      </c>
      <c r="D18" s="447">
        <f>SUM(D12:D17)</f>
        <v>9.8608713313699603</v>
      </c>
      <c r="E18" s="420">
        <f>SUM(E12:E17)</f>
        <v>10260</v>
      </c>
      <c r="F18" s="447">
        <f>SUM(F12:F17)</f>
        <v>10.992425297577595</v>
      </c>
    </row>
    <row r="19" spans="2:7" x14ac:dyDescent="0.25">
      <c r="C19" s="420">
        <f>SUM(C9:C10)</f>
        <v>88623</v>
      </c>
      <c r="E19" s="420">
        <f>SUM(E9:E10)</f>
        <v>93337</v>
      </c>
    </row>
    <row r="20" spans="2:7" x14ac:dyDescent="0.25">
      <c r="C20" s="348"/>
      <c r="E20" s="348"/>
      <c r="F20" s="346"/>
    </row>
    <row r="22" spans="2:7" x14ac:dyDescent="0.25">
      <c r="E22" s="65"/>
      <c r="F22" s="346"/>
    </row>
  </sheetData>
  <mergeCells count="3">
    <mergeCell ref="B5:B6"/>
    <mergeCell ref="E5:F5"/>
    <mergeCell ref="C5:D5"/>
  </mergeCells>
  <pageMargins left="1.6929133858267718" right="0.70866141732283472" top="1.535433070866141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B2:F35"/>
  <sheetViews>
    <sheetView zoomScale="80" zoomScaleNormal="80" workbookViewId="0">
      <selection activeCell="K35" sqref="H8:K35"/>
    </sheetView>
  </sheetViews>
  <sheetFormatPr defaultRowHeight="15" x14ac:dyDescent="0.25"/>
  <cols>
    <col min="1" max="1" width="2.28515625" style="2" customWidth="1"/>
    <col min="2" max="2" width="21.7109375" style="2" customWidth="1"/>
    <col min="3" max="3" width="13" style="2" customWidth="1"/>
    <col min="4" max="4" width="12.85546875" style="2" customWidth="1"/>
    <col min="5" max="5" width="13.42578125" style="2" customWidth="1"/>
    <col min="6" max="6" width="13" style="2" customWidth="1"/>
    <col min="7" max="7" width="4.28515625" style="2" customWidth="1"/>
    <col min="8" max="16384" width="9.140625" style="2"/>
  </cols>
  <sheetData>
    <row r="2" spans="2:6" x14ac:dyDescent="0.25">
      <c r="B2" s="11" t="s">
        <v>243</v>
      </c>
      <c r="C2" s="11"/>
      <c r="D2" s="11"/>
      <c r="E2" s="11"/>
      <c r="F2" s="11"/>
    </row>
    <row r="3" spans="2:6" x14ac:dyDescent="0.25">
      <c r="B3" s="11" t="s">
        <v>244</v>
      </c>
      <c r="C3" s="11"/>
      <c r="D3" s="11"/>
      <c r="E3" s="11"/>
      <c r="F3" s="11"/>
    </row>
    <row r="4" spans="2:6" ht="15.75" thickBot="1" x14ac:dyDescent="0.3">
      <c r="B4" s="11"/>
      <c r="C4" s="11"/>
      <c r="D4" s="11"/>
      <c r="E4" s="11"/>
      <c r="F4" s="11"/>
    </row>
    <row r="5" spans="2:6" ht="19.5" customHeight="1" x14ac:dyDescent="0.25">
      <c r="B5" s="820" t="s">
        <v>111</v>
      </c>
      <c r="C5" s="822" t="s">
        <v>118</v>
      </c>
      <c r="D5" s="823"/>
      <c r="E5" s="823"/>
      <c r="F5" s="824"/>
    </row>
    <row r="6" spans="2:6" ht="27.75" customHeight="1" x14ac:dyDescent="0.25">
      <c r="B6" s="828"/>
      <c r="C6" s="831">
        <v>2021</v>
      </c>
      <c r="D6" s="829">
        <v>2022</v>
      </c>
      <c r="E6" s="833" t="s">
        <v>112</v>
      </c>
      <c r="F6" s="834"/>
    </row>
    <row r="7" spans="2:6" ht="43.5" customHeight="1" x14ac:dyDescent="0.25">
      <c r="B7" s="828"/>
      <c r="C7" s="831"/>
      <c r="D7" s="829"/>
      <c r="E7" s="835" t="s">
        <v>108</v>
      </c>
      <c r="F7" s="837" t="s">
        <v>453</v>
      </c>
    </row>
    <row r="8" spans="2:6" ht="15.75" thickBot="1" x14ac:dyDescent="0.3">
      <c r="B8" s="821"/>
      <c r="C8" s="832"/>
      <c r="D8" s="830"/>
      <c r="E8" s="836"/>
      <c r="F8" s="838"/>
    </row>
    <row r="9" spans="2:6" ht="21" customHeight="1" x14ac:dyDescent="0.25">
      <c r="B9" s="71" t="s">
        <v>14</v>
      </c>
      <c r="C9" s="463">
        <f>SUM(C10:C34)</f>
        <v>88623</v>
      </c>
      <c r="D9" s="73">
        <f>SUM(D10:D34)</f>
        <v>93337</v>
      </c>
      <c r="E9" s="73">
        <f>SUM(D9)-C9</f>
        <v>4714</v>
      </c>
      <c r="F9" s="74">
        <f>SUM(E9)/C9*100</f>
        <v>5.3191609401622602</v>
      </c>
    </row>
    <row r="10" spans="2:6" ht="18" customHeight="1" x14ac:dyDescent="0.25">
      <c r="B10" s="12" t="s">
        <v>15</v>
      </c>
      <c r="C10" s="431">
        <v>1226</v>
      </c>
      <c r="D10" s="9">
        <v>1391</v>
      </c>
      <c r="E10" s="9">
        <f t="shared" ref="E10:E34" si="0">SUM(D10)-C10</f>
        <v>165</v>
      </c>
      <c r="F10" s="7">
        <f>SUM(E10)/C10*100</f>
        <v>13.458401305057096</v>
      </c>
    </row>
    <row r="11" spans="2:6" ht="15.75" customHeight="1" x14ac:dyDescent="0.25">
      <c r="B11" s="12" t="s">
        <v>16</v>
      </c>
      <c r="C11" s="431">
        <v>3750</v>
      </c>
      <c r="D11" s="9">
        <v>3815</v>
      </c>
      <c r="E11" s="9">
        <f t="shared" si="0"/>
        <v>65</v>
      </c>
      <c r="F11" s="7">
        <f t="shared" ref="F11:F34" si="1">SUM(E11)/C11*100</f>
        <v>1.7333333333333332</v>
      </c>
    </row>
    <row r="12" spans="2:6" x14ac:dyDescent="0.25">
      <c r="B12" s="12" t="s">
        <v>17</v>
      </c>
      <c r="C12" s="431">
        <v>4187</v>
      </c>
      <c r="D12" s="9">
        <v>4513</v>
      </c>
      <c r="E12" s="9">
        <f t="shared" si="0"/>
        <v>326</v>
      </c>
      <c r="F12" s="7">
        <f t="shared" si="1"/>
        <v>7.7860042990207781</v>
      </c>
    </row>
    <row r="13" spans="2:6" x14ac:dyDescent="0.25">
      <c r="B13" s="12" t="s">
        <v>18</v>
      </c>
      <c r="C13" s="431">
        <v>5760</v>
      </c>
      <c r="D13" s="9">
        <v>6215</v>
      </c>
      <c r="E13" s="9">
        <f t="shared" si="0"/>
        <v>455</v>
      </c>
      <c r="F13" s="7">
        <f t="shared" si="1"/>
        <v>7.8993055555555554</v>
      </c>
    </row>
    <row r="14" spans="2:6" x14ac:dyDescent="0.25">
      <c r="B14" s="12" t="s">
        <v>19</v>
      </c>
      <c r="C14" s="431">
        <v>4750</v>
      </c>
      <c r="D14" s="9">
        <v>5872</v>
      </c>
      <c r="E14" s="9">
        <f t="shared" si="0"/>
        <v>1122</v>
      </c>
      <c r="F14" s="7">
        <f t="shared" si="1"/>
        <v>23.621052631578948</v>
      </c>
    </row>
    <row r="15" spans="2:6" x14ac:dyDescent="0.25">
      <c r="B15" s="12" t="s">
        <v>20</v>
      </c>
      <c r="C15" s="431">
        <v>2673</v>
      </c>
      <c r="D15" s="9">
        <v>2561</v>
      </c>
      <c r="E15" s="9">
        <f t="shared" si="0"/>
        <v>-112</v>
      </c>
      <c r="F15" s="7">
        <f t="shared" si="1"/>
        <v>-4.1900486344930785</v>
      </c>
    </row>
    <row r="16" spans="2:6" x14ac:dyDescent="0.25">
      <c r="B16" s="12" t="s">
        <v>21</v>
      </c>
      <c r="C16" s="431">
        <v>3315</v>
      </c>
      <c r="D16" s="9">
        <v>3313</v>
      </c>
      <c r="E16" s="9">
        <f t="shared" si="0"/>
        <v>-2</v>
      </c>
      <c r="F16" s="7">
        <f t="shared" si="1"/>
        <v>-6.0331825037707391E-2</v>
      </c>
    </row>
    <row r="17" spans="2:6" x14ac:dyDescent="0.25">
      <c r="B17" s="12" t="s">
        <v>22</v>
      </c>
      <c r="C17" s="431">
        <v>1653</v>
      </c>
      <c r="D17" s="9">
        <v>1744</v>
      </c>
      <c r="E17" s="9">
        <f t="shared" si="0"/>
        <v>91</v>
      </c>
      <c r="F17" s="7">
        <f t="shared" si="1"/>
        <v>5.5051421657592252</v>
      </c>
    </row>
    <row r="18" spans="2:6" x14ac:dyDescent="0.25">
      <c r="B18" s="12" t="s">
        <v>23</v>
      </c>
      <c r="C18" s="431">
        <v>4013</v>
      </c>
      <c r="D18" s="9">
        <v>4205</v>
      </c>
      <c r="E18" s="9">
        <f t="shared" si="0"/>
        <v>192</v>
      </c>
      <c r="F18" s="7">
        <f t="shared" si="1"/>
        <v>4.7844505357587837</v>
      </c>
    </row>
    <row r="19" spans="2:6" x14ac:dyDescent="0.25">
      <c r="B19" s="12" t="s">
        <v>24</v>
      </c>
      <c r="C19" s="431">
        <v>2587</v>
      </c>
      <c r="D19" s="9">
        <v>2664</v>
      </c>
      <c r="E19" s="9">
        <f t="shared" si="0"/>
        <v>77</v>
      </c>
      <c r="F19" s="7">
        <f t="shared" si="1"/>
        <v>2.9764205643602626</v>
      </c>
    </row>
    <row r="20" spans="2:6" x14ac:dyDescent="0.25">
      <c r="B20" s="12" t="s">
        <v>25</v>
      </c>
      <c r="C20" s="431">
        <v>3657</v>
      </c>
      <c r="D20" s="9">
        <v>4098</v>
      </c>
      <c r="E20" s="9">
        <f t="shared" si="0"/>
        <v>441</v>
      </c>
      <c r="F20" s="7">
        <f t="shared" si="1"/>
        <v>12.059064807219032</v>
      </c>
    </row>
    <row r="21" spans="2:6" x14ac:dyDescent="0.25">
      <c r="B21" s="12" t="s">
        <v>26</v>
      </c>
      <c r="C21" s="431">
        <v>5477</v>
      </c>
      <c r="D21" s="9">
        <v>5705</v>
      </c>
      <c r="E21" s="9">
        <f t="shared" si="0"/>
        <v>228</v>
      </c>
      <c r="F21" s="7">
        <f t="shared" si="1"/>
        <v>4.1628628811393096</v>
      </c>
    </row>
    <row r="22" spans="2:6" x14ac:dyDescent="0.25">
      <c r="B22" s="12" t="s">
        <v>27</v>
      </c>
      <c r="C22" s="431">
        <v>3426</v>
      </c>
      <c r="D22" s="9">
        <v>3828</v>
      </c>
      <c r="E22" s="9">
        <f t="shared" si="0"/>
        <v>402</v>
      </c>
      <c r="F22" s="7">
        <f t="shared" si="1"/>
        <v>11.733800350262696</v>
      </c>
    </row>
    <row r="23" spans="2:6" x14ac:dyDescent="0.25">
      <c r="B23" s="18" t="s">
        <v>28</v>
      </c>
      <c r="C23" s="464">
        <v>3447</v>
      </c>
      <c r="D23" s="466">
        <v>3348</v>
      </c>
      <c r="E23" s="9">
        <f t="shared" si="0"/>
        <v>-99</v>
      </c>
      <c r="F23" s="7">
        <f t="shared" si="1"/>
        <v>-2.8720626631853787</v>
      </c>
    </row>
    <row r="24" spans="2:6" x14ac:dyDescent="0.25">
      <c r="B24" s="18" t="s">
        <v>29</v>
      </c>
      <c r="C24" s="464">
        <v>4580</v>
      </c>
      <c r="D24" s="466">
        <v>4723</v>
      </c>
      <c r="E24" s="9">
        <f t="shared" si="0"/>
        <v>143</v>
      </c>
      <c r="F24" s="7">
        <f t="shared" si="1"/>
        <v>3.1222707423580789</v>
      </c>
    </row>
    <row r="25" spans="2:6" x14ac:dyDescent="0.25">
      <c r="B25" s="18" t="s">
        <v>30</v>
      </c>
      <c r="C25" s="464">
        <v>3935</v>
      </c>
      <c r="D25" s="466">
        <v>3848</v>
      </c>
      <c r="E25" s="9">
        <f t="shared" si="0"/>
        <v>-87</v>
      </c>
      <c r="F25" s="7">
        <f t="shared" si="1"/>
        <v>-2.210927573062262</v>
      </c>
    </row>
    <row r="26" spans="2:6" x14ac:dyDescent="0.25">
      <c r="B26" s="18" t="s">
        <v>31</v>
      </c>
      <c r="C26" s="464">
        <v>5454</v>
      </c>
      <c r="D26" s="466">
        <v>5314</v>
      </c>
      <c r="E26" s="9">
        <f>SUM(D26)-C26</f>
        <v>-140</v>
      </c>
      <c r="F26" s="7">
        <f>SUM(E26)/C26*100</f>
        <v>-2.5669233590025669</v>
      </c>
    </row>
    <row r="27" spans="2:6" x14ac:dyDescent="0.25">
      <c r="B27" s="18" t="s">
        <v>32</v>
      </c>
      <c r="C27" s="464">
        <v>3312</v>
      </c>
      <c r="D27" s="466">
        <v>3699</v>
      </c>
      <c r="E27" s="9">
        <f t="shared" si="0"/>
        <v>387</v>
      </c>
      <c r="F27" s="7">
        <f t="shared" si="1"/>
        <v>11.684782608695652</v>
      </c>
    </row>
    <row r="28" spans="2:6" x14ac:dyDescent="0.25">
      <c r="B28" s="18" t="s">
        <v>33</v>
      </c>
      <c r="C28" s="464">
        <v>3929</v>
      </c>
      <c r="D28" s="466">
        <v>4055</v>
      </c>
      <c r="E28" s="9">
        <f t="shared" si="0"/>
        <v>126</v>
      </c>
      <c r="F28" s="7">
        <f t="shared" si="1"/>
        <v>3.2069228811402395</v>
      </c>
    </row>
    <row r="29" spans="2:6" x14ac:dyDescent="0.25">
      <c r="B29" s="18" t="s">
        <v>34</v>
      </c>
      <c r="C29" s="464">
        <v>3760</v>
      </c>
      <c r="D29" s="466">
        <v>3964</v>
      </c>
      <c r="E29" s="9">
        <f t="shared" si="0"/>
        <v>204</v>
      </c>
      <c r="F29" s="7">
        <f t="shared" si="1"/>
        <v>5.4255319148936172</v>
      </c>
    </row>
    <row r="30" spans="2:6" x14ac:dyDescent="0.25">
      <c r="B30" s="18" t="s">
        <v>35</v>
      </c>
      <c r="C30" s="464">
        <v>2007</v>
      </c>
      <c r="D30" s="466">
        <v>2067</v>
      </c>
      <c r="E30" s="9">
        <f t="shared" si="0"/>
        <v>60</v>
      </c>
      <c r="F30" s="7">
        <f t="shared" si="1"/>
        <v>2.9895366218236172</v>
      </c>
    </row>
    <row r="31" spans="2:6" x14ac:dyDescent="0.25">
      <c r="B31" s="18" t="s">
        <v>36</v>
      </c>
      <c r="C31" s="464">
        <v>1278</v>
      </c>
      <c r="D31" s="466">
        <v>1399</v>
      </c>
      <c r="E31" s="9">
        <f t="shared" si="0"/>
        <v>121</v>
      </c>
      <c r="F31" s="7">
        <f t="shared" si="1"/>
        <v>9.4679186228482006</v>
      </c>
    </row>
    <row r="32" spans="2:6" x14ac:dyDescent="0.25">
      <c r="B32" s="18" t="s">
        <v>37</v>
      </c>
      <c r="C32" s="464">
        <v>2451</v>
      </c>
      <c r="D32" s="466">
        <v>2614</v>
      </c>
      <c r="E32" s="9">
        <f t="shared" si="0"/>
        <v>163</v>
      </c>
      <c r="F32" s="7">
        <f t="shared" si="1"/>
        <v>6.6503467972256214</v>
      </c>
    </row>
    <row r="33" spans="2:6" x14ac:dyDescent="0.25">
      <c r="B33" s="18" t="s">
        <v>38</v>
      </c>
      <c r="C33" s="464">
        <v>6119</v>
      </c>
      <c r="D33" s="466">
        <v>6515</v>
      </c>
      <c r="E33" s="9">
        <f t="shared" si="0"/>
        <v>396</v>
      </c>
      <c r="F33" s="7">
        <f t="shared" si="1"/>
        <v>6.4716456937408076</v>
      </c>
    </row>
    <row r="34" spans="2:6" ht="15.75" thickBot="1" x14ac:dyDescent="0.3">
      <c r="B34" s="19" t="s">
        <v>39</v>
      </c>
      <c r="C34" s="465">
        <v>1877</v>
      </c>
      <c r="D34" s="467">
        <v>1867</v>
      </c>
      <c r="E34" s="5">
        <f t="shared" si="0"/>
        <v>-10</v>
      </c>
      <c r="F34" s="8">
        <f t="shared" si="1"/>
        <v>-0.53276505061267987</v>
      </c>
    </row>
    <row r="35" spans="2:6" x14ac:dyDescent="0.25">
      <c r="D35" s="75"/>
    </row>
  </sheetData>
  <mergeCells count="7">
    <mergeCell ref="B5:B8"/>
    <mergeCell ref="C5:F5"/>
    <mergeCell ref="D6:D8"/>
    <mergeCell ref="C6:C8"/>
    <mergeCell ref="E6:F6"/>
    <mergeCell ref="E7:E8"/>
    <mergeCell ref="F7:F8"/>
  </mergeCells>
  <pageMargins left="1.3779527559055118" right="0.70866141732283472" top="1.7322834645669292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1:G44"/>
  <sheetViews>
    <sheetView topLeftCell="A112" zoomScaleNormal="100" workbookViewId="0">
      <selection activeCell="L20" sqref="L20"/>
    </sheetView>
  </sheetViews>
  <sheetFormatPr defaultRowHeight="15" x14ac:dyDescent="0.25"/>
  <cols>
    <col min="1" max="1" width="2.28515625" style="11" customWidth="1"/>
    <col min="2" max="2" width="60.85546875" style="11" customWidth="1"/>
    <col min="3" max="3" width="10.28515625" style="11" customWidth="1"/>
    <col min="4" max="4" width="9.140625" style="11" customWidth="1"/>
    <col min="5" max="5" width="10.42578125" style="11" customWidth="1"/>
    <col min="6" max="6" width="8.7109375" style="11" customWidth="1"/>
    <col min="7" max="7" width="13.28515625" style="11" customWidth="1"/>
    <col min="8" max="8" width="3" style="11" customWidth="1"/>
    <col min="9" max="9" width="4" style="11" customWidth="1"/>
    <col min="10" max="16384" width="9.140625" style="11"/>
  </cols>
  <sheetData>
    <row r="1" spans="2:7" ht="8.25" customHeight="1" x14ac:dyDescent="0.25"/>
    <row r="2" spans="2:7" x14ac:dyDescent="0.25">
      <c r="B2" s="11" t="s">
        <v>242</v>
      </c>
    </row>
    <row r="3" spans="2:7" ht="15.75" thickBot="1" x14ac:dyDescent="0.3">
      <c r="B3" s="11" t="s">
        <v>144</v>
      </c>
    </row>
    <row r="4" spans="2:7" x14ac:dyDescent="0.25">
      <c r="B4" s="811" t="s">
        <v>106</v>
      </c>
      <c r="C4" s="840">
        <v>2021</v>
      </c>
      <c r="D4" s="814"/>
      <c r="E4" s="840">
        <v>2022</v>
      </c>
      <c r="F4" s="814"/>
      <c r="G4" s="811" t="s">
        <v>112</v>
      </c>
    </row>
    <row r="5" spans="2:7" x14ac:dyDescent="0.25">
      <c r="B5" s="839"/>
      <c r="C5" s="841"/>
      <c r="D5" s="842"/>
      <c r="E5" s="841"/>
      <c r="F5" s="842"/>
      <c r="G5" s="839"/>
    </row>
    <row r="6" spans="2:7" ht="43.5" customHeight="1" thickBot="1" x14ac:dyDescent="0.3">
      <c r="B6" s="825"/>
      <c r="C6" s="357" t="s">
        <v>4</v>
      </c>
      <c r="D6" s="354" t="s">
        <v>296</v>
      </c>
      <c r="E6" s="357" t="s">
        <v>4</v>
      </c>
      <c r="F6" s="354" t="s">
        <v>296</v>
      </c>
      <c r="G6" s="531" t="s">
        <v>4</v>
      </c>
    </row>
    <row r="7" spans="2:7" ht="30" customHeight="1" thickBot="1" x14ac:dyDescent="0.3">
      <c r="B7" s="30" t="s">
        <v>120</v>
      </c>
      <c r="C7" s="98">
        <v>98658</v>
      </c>
      <c r="D7" s="99">
        <v>100</v>
      </c>
      <c r="E7" s="98">
        <v>101582</v>
      </c>
      <c r="F7" s="99">
        <v>100</v>
      </c>
      <c r="G7" s="100">
        <f>SUM(E7)-C7</f>
        <v>2924</v>
      </c>
    </row>
    <row r="8" spans="2:7" ht="30.75" customHeight="1" thickBot="1" x14ac:dyDescent="0.3">
      <c r="B8" s="478" t="s">
        <v>479</v>
      </c>
      <c r="C8" s="479">
        <f>SUM(C9)+C26</f>
        <v>89474</v>
      </c>
      <c r="D8" s="480">
        <f>SUM(C8)/C7*100</f>
        <v>90.691074215978432</v>
      </c>
      <c r="E8" s="479">
        <f>SUM(E9)+E26</f>
        <v>91181</v>
      </c>
      <c r="F8" s="480">
        <f>SUM(E8)/E7*100</f>
        <v>89.760981276210345</v>
      </c>
      <c r="G8" s="481">
        <f>SUM(E8)-C8</f>
        <v>1707</v>
      </c>
    </row>
    <row r="9" spans="2:7" ht="22.5" customHeight="1" x14ac:dyDescent="0.25">
      <c r="B9" s="482" t="s">
        <v>121</v>
      </c>
      <c r="C9" s="483">
        <f>SUM(C11:C12)</f>
        <v>62179</v>
      </c>
      <c r="D9" s="484">
        <f>SUM(C9)/C7*100</f>
        <v>63.024792718279308</v>
      </c>
      <c r="E9" s="483">
        <f>SUM(E11:E12)</f>
        <v>57879</v>
      </c>
      <c r="F9" s="484">
        <f>SUM(E9)/E7*100</f>
        <v>56.977614144238153</v>
      </c>
      <c r="G9" s="485">
        <f>SUM(E9)-C9</f>
        <v>-4300</v>
      </c>
    </row>
    <row r="10" spans="2:7" ht="22.5" customHeight="1" x14ac:dyDescent="0.25">
      <c r="B10" s="76" t="s">
        <v>1</v>
      </c>
      <c r="C10" s="77"/>
      <c r="D10" s="78"/>
      <c r="E10" s="77"/>
      <c r="F10" s="78"/>
      <c r="G10" s="95"/>
    </row>
    <row r="11" spans="2:7" ht="24" customHeight="1" x14ac:dyDescent="0.25">
      <c r="B11" s="377" t="s">
        <v>122</v>
      </c>
      <c r="C11" s="371">
        <v>50177</v>
      </c>
      <c r="D11" s="372">
        <f>SUM(C11)/C7*100</f>
        <v>50.859534959151823</v>
      </c>
      <c r="E11" s="371">
        <v>44639</v>
      </c>
      <c r="F11" s="372">
        <f>SUM(E11)/E7*100</f>
        <v>43.943808942529188</v>
      </c>
      <c r="G11" s="373">
        <f>SUM(E11)-C11</f>
        <v>-5538</v>
      </c>
    </row>
    <row r="12" spans="2:7" ht="26.25" customHeight="1" thickBot="1" x14ac:dyDescent="0.3">
      <c r="B12" s="378" t="s">
        <v>123</v>
      </c>
      <c r="C12" s="379">
        <v>12002</v>
      </c>
      <c r="D12" s="380">
        <f>SUM(C12)/C7*100</f>
        <v>12.165257759127492</v>
      </c>
      <c r="E12" s="379">
        <v>13240</v>
      </c>
      <c r="F12" s="380">
        <f>SUM(E12)/E7*100</f>
        <v>13.033805201708965</v>
      </c>
      <c r="G12" s="381">
        <f>SUM(E12)-C12</f>
        <v>1238</v>
      </c>
    </row>
    <row r="13" spans="2:7" ht="26.25" customHeight="1" thickTop="1" x14ac:dyDescent="0.25">
      <c r="B13" s="382" t="s">
        <v>292</v>
      </c>
      <c r="C13" s="383"/>
      <c r="D13" s="384"/>
      <c r="E13" s="383"/>
      <c r="F13" s="384"/>
      <c r="G13" s="385"/>
    </row>
    <row r="14" spans="2:7" ht="26.25" customHeight="1" x14ac:dyDescent="0.25">
      <c r="B14" s="88" t="s">
        <v>124</v>
      </c>
      <c r="C14" s="43">
        <v>3873</v>
      </c>
      <c r="D14" s="87">
        <f>SUM(C14)/C7*100</f>
        <v>3.9256826613148452</v>
      </c>
      <c r="E14" s="43">
        <v>4010</v>
      </c>
      <c r="F14" s="87">
        <f>SUM(E14)/E7*100</f>
        <v>3.9475497627532432</v>
      </c>
      <c r="G14" s="47">
        <f t="shared" ref="G14:G43" si="0">SUM(E14)-C14</f>
        <v>137</v>
      </c>
    </row>
    <row r="15" spans="2:7" ht="26.25" customHeight="1" x14ac:dyDescent="0.25">
      <c r="B15" s="79" t="s">
        <v>125</v>
      </c>
      <c r="C15" s="13">
        <v>1911</v>
      </c>
      <c r="D15" s="80">
        <f>SUM(C15)/C7*100</f>
        <v>1.9369944657300977</v>
      </c>
      <c r="E15" s="13">
        <v>2330</v>
      </c>
      <c r="F15" s="80">
        <f>SUM(E15)/E7*100</f>
        <v>2.2937134531708372</v>
      </c>
      <c r="G15" s="45">
        <f t="shared" si="0"/>
        <v>419</v>
      </c>
    </row>
    <row r="16" spans="2:7" ht="28.5" customHeight="1" x14ac:dyDescent="0.25">
      <c r="B16" s="79" t="s">
        <v>126</v>
      </c>
      <c r="C16" s="13">
        <v>2282</v>
      </c>
      <c r="D16" s="80">
        <f>SUM(C16)/C7*100</f>
        <v>2.3130410103590178</v>
      </c>
      <c r="E16" s="13">
        <v>2396</v>
      </c>
      <c r="F16" s="80">
        <f>SUM(E16)/E7*100</f>
        <v>2.3586855939044318</v>
      </c>
      <c r="G16" s="45">
        <f t="shared" si="0"/>
        <v>114</v>
      </c>
    </row>
    <row r="17" spans="2:7" ht="27" customHeight="1" x14ac:dyDescent="0.25">
      <c r="B17" s="386" t="s">
        <v>127</v>
      </c>
      <c r="C17" s="81">
        <v>22</v>
      </c>
      <c r="D17" s="80">
        <f>SUM(C17)/C7*100</f>
        <v>2.2299256015731111E-2</v>
      </c>
      <c r="E17" s="81">
        <v>14</v>
      </c>
      <c r="F17" s="82">
        <f>SUM(E17)/E7*100</f>
        <v>1.3781969246520054E-2</v>
      </c>
      <c r="G17" s="96">
        <f t="shared" si="0"/>
        <v>-8</v>
      </c>
    </row>
    <row r="18" spans="2:7" ht="30" x14ac:dyDescent="0.25">
      <c r="B18" s="79" t="s">
        <v>82</v>
      </c>
      <c r="C18" s="13">
        <v>2535</v>
      </c>
      <c r="D18" s="80">
        <f>SUM(C18)/C7*100</f>
        <v>2.569482454539926</v>
      </c>
      <c r="E18" s="13">
        <v>2999</v>
      </c>
      <c r="F18" s="80">
        <f>SUM(E18)/E7*100</f>
        <v>2.9522946978795455</v>
      </c>
      <c r="G18" s="45">
        <f t="shared" si="0"/>
        <v>464</v>
      </c>
    </row>
    <row r="19" spans="2:7" ht="34.5" customHeight="1" x14ac:dyDescent="0.25">
      <c r="B19" s="79" t="s">
        <v>90</v>
      </c>
      <c r="C19" s="81">
        <v>954</v>
      </c>
      <c r="D19" s="80">
        <f>SUM(C19)/C7*100</f>
        <v>0.96697682904579463</v>
      </c>
      <c r="E19" s="81">
        <v>1068</v>
      </c>
      <c r="F19" s="82">
        <f>SUM(E19)/E7*100</f>
        <v>1.0513673682345297</v>
      </c>
      <c r="G19" s="96">
        <f t="shared" si="0"/>
        <v>114</v>
      </c>
    </row>
    <row r="20" spans="2:7" ht="30" customHeight="1" x14ac:dyDescent="0.25">
      <c r="B20" s="79" t="s">
        <v>128</v>
      </c>
      <c r="C20" s="81">
        <v>118</v>
      </c>
      <c r="D20" s="80">
        <f>SUM(C20)/C7*100</f>
        <v>0.11960510044801234</v>
      </c>
      <c r="E20" s="81">
        <v>113</v>
      </c>
      <c r="F20" s="82">
        <f>SUM(E20)/E7*100</f>
        <v>0.11124018034691185</v>
      </c>
      <c r="G20" s="96">
        <f t="shared" si="0"/>
        <v>-5</v>
      </c>
    </row>
    <row r="21" spans="2:7" ht="32.25" customHeight="1" x14ac:dyDescent="0.25">
      <c r="B21" s="79" t="s">
        <v>129</v>
      </c>
      <c r="C21" s="81">
        <v>0</v>
      </c>
      <c r="D21" s="80">
        <f>SUM(C21)/C7*100</f>
        <v>0</v>
      </c>
      <c r="E21" s="81">
        <v>1</v>
      </c>
      <c r="F21" s="82">
        <f>SUM(E21)/E7*100</f>
        <v>9.8442637475143241E-4</v>
      </c>
      <c r="G21" s="96">
        <f t="shared" si="0"/>
        <v>1</v>
      </c>
    </row>
    <row r="22" spans="2:7" ht="33.75" customHeight="1" x14ac:dyDescent="0.25">
      <c r="B22" s="79" t="s">
        <v>130</v>
      </c>
      <c r="C22" s="81">
        <v>0</v>
      </c>
      <c r="D22" s="80">
        <f>SUM(C22)/C7*100</f>
        <v>0</v>
      </c>
      <c r="E22" s="81">
        <v>0</v>
      </c>
      <c r="F22" s="82">
        <f>SUM(E22)/E7*100</f>
        <v>0</v>
      </c>
      <c r="G22" s="96">
        <f t="shared" si="0"/>
        <v>0</v>
      </c>
    </row>
    <row r="23" spans="2:7" ht="36.75" customHeight="1" x14ac:dyDescent="0.25">
      <c r="B23" s="79" t="s">
        <v>131</v>
      </c>
      <c r="C23" s="81">
        <v>0</v>
      </c>
      <c r="D23" s="80">
        <f>SUM(C23)/C7*100</f>
        <v>0</v>
      </c>
      <c r="E23" s="81">
        <v>0</v>
      </c>
      <c r="F23" s="82">
        <f>SUM(E23)/E7*100</f>
        <v>0</v>
      </c>
      <c r="G23" s="96">
        <f t="shared" si="0"/>
        <v>0</v>
      </c>
    </row>
    <row r="24" spans="2:7" ht="30" customHeight="1" x14ac:dyDescent="0.25">
      <c r="B24" s="89" t="s">
        <v>132</v>
      </c>
      <c r="C24" s="90">
        <v>121</v>
      </c>
      <c r="D24" s="85">
        <f>SUM(C24)/C7*100</f>
        <v>0.12264590808652111</v>
      </c>
      <c r="E24" s="90">
        <v>103</v>
      </c>
      <c r="F24" s="91">
        <f>SUM(E24)/E7*100</f>
        <v>0.10139591659939753</v>
      </c>
      <c r="G24" s="97">
        <f t="shared" si="0"/>
        <v>-18</v>
      </c>
    </row>
    <row r="25" spans="2:7" ht="27.75" customHeight="1" thickBot="1" x14ac:dyDescent="0.3">
      <c r="B25" s="375" t="s">
        <v>139</v>
      </c>
      <c r="C25" s="40">
        <v>208</v>
      </c>
      <c r="D25" s="85">
        <f>SUM(C25)/C7*100</f>
        <v>0.21082932960327597</v>
      </c>
      <c r="E25" s="40">
        <v>220</v>
      </c>
      <c r="F25" s="85">
        <f>SUM(E25)/E7*100</f>
        <v>0.21657380244531513</v>
      </c>
      <c r="G25" s="46">
        <f t="shared" si="0"/>
        <v>12</v>
      </c>
    </row>
    <row r="26" spans="2:7" ht="29.25" customHeight="1" thickBot="1" x14ac:dyDescent="0.3">
      <c r="B26" s="486" t="s">
        <v>133</v>
      </c>
      <c r="C26" s="487">
        <f>SUM(C27:C34)</f>
        <v>27295</v>
      </c>
      <c r="D26" s="488">
        <f>SUM(C26)/C7*100</f>
        <v>27.666281497699124</v>
      </c>
      <c r="E26" s="487">
        <f>SUM(E27:E34)</f>
        <v>33302</v>
      </c>
      <c r="F26" s="488">
        <f>SUM(E26)/E7*100</f>
        <v>32.783367131972199</v>
      </c>
      <c r="G26" s="489">
        <f t="shared" si="0"/>
        <v>6007</v>
      </c>
    </row>
    <row r="27" spans="2:7" ht="57.75" customHeight="1" x14ac:dyDescent="0.25">
      <c r="B27" s="86" t="s">
        <v>134</v>
      </c>
      <c r="C27" s="376">
        <v>1477</v>
      </c>
      <c r="D27" s="87">
        <f>SUM(C27)/C7*100</f>
        <v>1.4970909606924934</v>
      </c>
      <c r="E27" s="376">
        <v>1780</v>
      </c>
      <c r="F27" s="87">
        <f>SUM(E27)/E7*100</f>
        <v>1.7522789470575495</v>
      </c>
      <c r="G27" s="47">
        <f t="shared" si="0"/>
        <v>303</v>
      </c>
    </row>
    <row r="28" spans="2:7" ht="24" customHeight="1" x14ac:dyDescent="0.25">
      <c r="B28" s="83" t="s">
        <v>135</v>
      </c>
      <c r="C28" s="81">
        <v>9941</v>
      </c>
      <c r="D28" s="80">
        <f>SUM(C28)/C7*100</f>
        <v>10.076222911471953</v>
      </c>
      <c r="E28" s="81">
        <v>13809</v>
      </c>
      <c r="F28" s="80">
        <f>SUM(E28)/E7*100</f>
        <v>13.59394380894253</v>
      </c>
      <c r="G28" s="45">
        <f t="shared" si="0"/>
        <v>3868</v>
      </c>
    </row>
    <row r="29" spans="2:7" ht="27" customHeight="1" x14ac:dyDescent="0.25">
      <c r="B29" s="83" t="s">
        <v>92</v>
      </c>
      <c r="C29" s="13">
        <v>5676</v>
      </c>
      <c r="D29" s="80">
        <f>SUM(C29)/C7*100</f>
        <v>5.7532080520586266</v>
      </c>
      <c r="E29" s="13">
        <v>7064</v>
      </c>
      <c r="F29" s="80">
        <f>SUM(E29)/E7*100</f>
        <v>6.9539879112441181</v>
      </c>
      <c r="G29" s="45">
        <f t="shared" si="0"/>
        <v>1388</v>
      </c>
    </row>
    <row r="30" spans="2:7" ht="24" customHeight="1" x14ac:dyDescent="0.25">
      <c r="B30" s="83" t="s">
        <v>93</v>
      </c>
      <c r="C30" s="13">
        <v>550</v>
      </c>
      <c r="D30" s="80">
        <f>SUM(C30)/C7*100</f>
        <v>0.55748140039327776</v>
      </c>
      <c r="E30" s="13">
        <v>411</v>
      </c>
      <c r="F30" s="80">
        <f>SUM(E30)/E7*100</f>
        <v>0.4045992400228387</v>
      </c>
      <c r="G30" s="45">
        <f t="shared" si="0"/>
        <v>-139</v>
      </c>
    </row>
    <row r="31" spans="2:7" ht="30" customHeight="1" x14ac:dyDescent="0.25">
      <c r="B31" s="83" t="s">
        <v>94</v>
      </c>
      <c r="C31" s="13">
        <v>1665</v>
      </c>
      <c r="D31" s="80">
        <f>SUM(C31)/C7*100</f>
        <v>1.6876482393723773</v>
      </c>
      <c r="E31" s="13">
        <v>1468</v>
      </c>
      <c r="F31" s="80">
        <f>SUM(E31)/E7*100</f>
        <v>1.4451379181351027</v>
      </c>
      <c r="G31" s="45">
        <f t="shared" si="0"/>
        <v>-197</v>
      </c>
    </row>
    <row r="32" spans="2:7" ht="29.25" customHeight="1" x14ac:dyDescent="0.25">
      <c r="B32" s="83" t="s">
        <v>87</v>
      </c>
      <c r="C32" s="13">
        <v>440</v>
      </c>
      <c r="D32" s="80">
        <f>SUM(C32)/C7*100</f>
        <v>0.44598512031462217</v>
      </c>
      <c r="E32" s="13">
        <v>392</v>
      </c>
      <c r="F32" s="80">
        <f>SUM(E32)/E7*100</f>
        <v>0.3858951389025615</v>
      </c>
      <c r="G32" s="45">
        <f t="shared" si="0"/>
        <v>-48</v>
      </c>
    </row>
    <row r="33" spans="2:7" ht="28.5" customHeight="1" x14ac:dyDescent="0.25">
      <c r="B33" s="84" t="s">
        <v>88</v>
      </c>
      <c r="C33" s="40">
        <v>761</v>
      </c>
      <c r="D33" s="85">
        <f>SUM(C33)/C7*100</f>
        <v>0.77135153763506259</v>
      </c>
      <c r="E33" s="40">
        <v>534</v>
      </c>
      <c r="F33" s="85">
        <f>SUM(E33)/E7*100</f>
        <v>0.52568368411726485</v>
      </c>
      <c r="G33" s="46">
        <f t="shared" si="0"/>
        <v>-227</v>
      </c>
    </row>
    <row r="34" spans="2:7" ht="24.75" customHeight="1" thickBot="1" x14ac:dyDescent="0.3">
      <c r="B34" s="84" t="s">
        <v>95</v>
      </c>
      <c r="C34" s="40">
        <v>6785</v>
      </c>
      <c r="D34" s="85">
        <f>SUM(C34)/C7*100</f>
        <v>6.8772932757607084</v>
      </c>
      <c r="E34" s="40">
        <v>7844</v>
      </c>
      <c r="F34" s="85">
        <f>SUM(E34)/E7*100</f>
        <v>7.7218404835502348</v>
      </c>
      <c r="G34" s="46">
        <f t="shared" si="0"/>
        <v>1059</v>
      </c>
    </row>
    <row r="35" spans="2:7" ht="24.75" customHeight="1" thickBot="1" x14ac:dyDescent="0.3">
      <c r="B35" s="474" t="s">
        <v>478</v>
      </c>
      <c r="C35" s="475">
        <f>SUM(C36,C38,C40:C41,C43)</f>
        <v>9184</v>
      </c>
      <c r="D35" s="476">
        <f>SUM(C35)/C7*100</f>
        <v>9.3089257840215698</v>
      </c>
      <c r="E35" s="475">
        <f>SUM(E36,E38,E40:E41,E43)</f>
        <v>10401</v>
      </c>
      <c r="F35" s="476">
        <f>SUM(E35)/E7*100</f>
        <v>10.239018723789647</v>
      </c>
      <c r="G35" s="477">
        <f t="shared" si="0"/>
        <v>1217</v>
      </c>
    </row>
    <row r="36" spans="2:7" ht="27" customHeight="1" x14ac:dyDescent="0.25">
      <c r="B36" s="448" t="s">
        <v>83</v>
      </c>
      <c r="C36" s="449">
        <v>859</v>
      </c>
      <c r="D36" s="450">
        <f>SUM(C36)/C7*100</f>
        <v>0.87068458715968289</v>
      </c>
      <c r="E36" s="449">
        <v>1560</v>
      </c>
      <c r="F36" s="450">
        <f>SUM(E36)/E7*100</f>
        <v>1.5357051446122343</v>
      </c>
      <c r="G36" s="404">
        <f t="shared" si="0"/>
        <v>701</v>
      </c>
    </row>
    <row r="37" spans="2:7" ht="23.25" customHeight="1" x14ac:dyDescent="0.25">
      <c r="B37" s="374" t="s">
        <v>136</v>
      </c>
      <c r="C37" s="81">
        <v>190</v>
      </c>
      <c r="D37" s="80">
        <f>SUM(C37)/C7*100</f>
        <v>0.19258448377222323</v>
      </c>
      <c r="E37" s="81">
        <v>226</v>
      </c>
      <c r="F37" s="87">
        <f>SUM(E37)/E7*100</f>
        <v>0.22248036069382371</v>
      </c>
      <c r="G37" s="96">
        <f t="shared" si="0"/>
        <v>36</v>
      </c>
    </row>
    <row r="38" spans="2:7" ht="25.5" customHeight="1" x14ac:dyDescent="0.25">
      <c r="B38" s="451" t="s">
        <v>84</v>
      </c>
      <c r="C38" s="406">
        <v>7710</v>
      </c>
      <c r="D38" s="452">
        <f>SUM(C38)/C7*100</f>
        <v>7.8148756309675855</v>
      </c>
      <c r="E38" s="406">
        <v>8269</v>
      </c>
      <c r="F38" s="452">
        <f>SUM(E38)/E7*100</f>
        <v>8.1402216928195941</v>
      </c>
      <c r="G38" s="405">
        <f t="shared" si="0"/>
        <v>559</v>
      </c>
    </row>
    <row r="39" spans="2:7" ht="27" customHeight="1" x14ac:dyDescent="0.25">
      <c r="B39" s="374" t="s">
        <v>137</v>
      </c>
      <c r="C39" s="81">
        <v>12</v>
      </c>
      <c r="D39" s="80">
        <f>SUM(C39)/C7*100</f>
        <v>1.2163230554035152E-2</v>
      </c>
      <c r="E39" s="81">
        <v>11</v>
      </c>
      <c r="F39" s="82">
        <f>SUM(E39)/E7*100</f>
        <v>1.0828690122265757E-2</v>
      </c>
      <c r="G39" s="96">
        <f t="shared" si="0"/>
        <v>-1</v>
      </c>
    </row>
    <row r="40" spans="2:7" ht="28.5" customHeight="1" x14ac:dyDescent="0.25">
      <c r="B40" s="451" t="s">
        <v>85</v>
      </c>
      <c r="C40" s="406">
        <v>0</v>
      </c>
      <c r="D40" s="452">
        <f>SUM(C40)/C7*100</f>
        <v>0</v>
      </c>
      <c r="E40" s="406">
        <v>0</v>
      </c>
      <c r="F40" s="452">
        <f>SUM(E40)/E7*100</f>
        <v>0</v>
      </c>
      <c r="G40" s="405">
        <f t="shared" si="0"/>
        <v>0</v>
      </c>
    </row>
    <row r="41" spans="2:7" ht="25.5" customHeight="1" x14ac:dyDescent="0.25">
      <c r="B41" s="451" t="s">
        <v>86</v>
      </c>
      <c r="C41" s="406">
        <v>615</v>
      </c>
      <c r="D41" s="452">
        <f>SUM(C41)/C7*100</f>
        <v>0.62336556589430148</v>
      </c>
      <c r="E41" s="406">
        <v>572</v>
      </c>
      <c r="F41" s="452">
        <f>SUM(E41)/E7*100</f>
        <v>0.56309188635781926</v>
      </c>
      <c r="G41" s="405">
        <f t="shared" si="0"/>
        <v>-43</v>
      </c>
    </row>
    <row r="42" spans="2:7" ht="29.25" customHeight="1" x14ac:dyDescent="0.25">
      <c r="B42" s="374" t="s">
        <v>138</v>
      </c>
      <c r="C42" s="81">
        <v>18</v>
      </c>
      <c r="D42" s="80">
        <f>SUM(C42)/C7*100</f>
        <v>1.8244845831052726E-2</v>
      </c>
      <c r="E42" s="81">
        <v>18</v>
      </c>
      <c r="F42" s="82">
        <f>SUM(E42)/E7*100</f>
        <v>1.7719674745525785E-2</v>
      </c>
      <c r="G42" s="96">
        <f t="shared" si="0"/>
        <v>0</v>
      </c>
    </row>
    <row r="43" spans="2:7" ht="36" customHeight="1" thickBot="1" x14ac:dyDescent="0.3">
      <c r="B43" s="453" t="s">
        <v>91</v>
      </c>
      <c r="C43" s="454">
        <v>0</v>
      </c>
      <c r="D43" s="455">
        <f>SUM(C43)/C7*100</f>
        <v>0</v>
      </c>
      <c r="E43" s="454">
        <v>0</v>
      </c>
      <c r="F43" s="456">
        <f>SUM(E43)/E7*100</f>
        <v>0</v>
      </c>
      <c r="G43" s="457">
        <f t="shared" si="0"/>
        <v>0</v>
      </c>
    </row>
    <row r="44" spans="2:7" x14ac:dyDescent="0.25">
      <c r="B44" s="11" t="s">
        <v>480</v>
      </c>
    </row>
  </sheetData>
  <mergeCells count="4">
    <mergeCell ref="B4:B6"/>
    <mergeCell ref="E4:F5"/>
    <mergeCell ref="C4:D5"/>
    <mergeCell ref="G4:G5"/>
  </mergeCells>
  <pageMargins left="1.3779527559055118" right="0" top="0.6692913385826772" bottom="0" header="0" footer="0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B2:J13"/>
  <sheetViews>
    <sheetView workbookViewId="0">
      <selection activeCell="B14" sqref="B14:E16"/>
    </sheetView>
  </sheetViews>
  <sheetFormatPr defaultRowHeight="15" x14ac:dyDescent="0.25"/>
  <cols>
    <col min="1" max="1" width="2.28515625" style="2" customWidth="1"/>
    <col min="2" max="2" width="38.28515625" style="2" customWidth="1"/>
    <col min="3" max="3" width="10" style="2" customWidth="1"/>
    <col min="4" max="4" width="8.5703125" style="2" customWidth="1"/>
    <col min="5" max="5" width="9.140625" style="2"/>
    <col min="6" max="6" width="8.140625" style="2" customWidth="1"/>
    <col min="7" max="7" width="10.42578125" style="2" customWidth="1"/>
    <col min="8" max="8" width="8" style="2" customWidth="1"/>
    <col min="9" max="9" width="10.28515625" style="2" customWidth="1"/>
    <col min="10" max="16384" width="9.140625" style="2"/>
  </cols>
  <sheetData>
    <row r="2" spans="2:10" x14ac:dyDescent="0.25">
      <c r="B2" s="11" t="s">
        <v>240</v>
      </c>
    </row>
    <row r="3" spans="2:10" x14ac:dyDescent="0.25">
      <c r="B3" s="11" t="s">
        <v>241</v>
      </c>
    </row>
    <row r="4" spans="2:10" ht="12.75" customHeight="1" thickBot="1" x14ac:dyDescent="0.3"/>
    <row r="5" spans="2:10" ht="27.75" customHeight="1" x14ac:dyDescent="0.25">
      <c r="B5" s="843" t="s">
        <v>140</v>
      </c>
      <c r="C5" s="845">
        <v>2021</v>
      </c>
      <c r="D5" s="846"/>
      <c r="E5" s="845">
        <v>2022</v>
      </c>
      <c r="F5" s="846"/>
      <c r="G5" s="846" t="s">
        <v>112</v>
      </c>
      <c r="H5" s="827"/>
    </row>
    <row r="6" spans="2:10" ht="32.25" customHeight="1" thickBot="1" x14ac:dyDescent="0.3">
      <c r="B6" s="844"/>
      <c r="C6" s="112" t="s">
        <v>110</v>
      </c>
      <c r="D6" s="654" t="s">
        <v>296</v>
      </c>
      <c r="E6" s="113" t="s">
        <v>110</v>
      </c>
      <c r="F6" s="654" t="s">
        <v>296</v>
      </c>
      <c r="G6" s="114" t="s">
        <v>110</v>
      </c>
      <c r="H6" s="655" t="s">
        <v>296</v>
      </c>
    </row>
    <row r="7" spans="2:10" ht="30" customHeight="1" x14ac:dyDescent="0.25">
      <c r="B7" s="115" t="s">
        <v>4</v>
      </c>
      <c r="C7" s="62">
        <v>62179</v>
      </c>
      <c r="D7" s="116">
        <f>SUM(D8:D9)</f>
        <v>100</v>
      </c>
      <c r="E7" s="62">
        <v>57879</v>
      </c>
      <c r="F7" s="116">
        <f>SUM(F8:F9)</f>
        <v>100</v>
      </c>
      <c r="G7" s="118">
        <f>E7-C7</f>
        <v>-4300</v>
      </c>
      <c r="H7" s="117">
        <f>G7/C7*100</f>
        <v>-6.9155181009665636</v>
      </c>
    </row>
    <row r="8" spans="2:10" ht="29.25" customHeight="1" x14ac:dyDescent="0.25">
      <c r="B8" s="12" t="s">
        <v>5</v>
      </c>
      <c r="C8" s="6">
        <v>30535</v>
      </c>
      <c r="D8" s="10">
        <f>SUM(C8)/C7*100</f>
        <v>49.108219816980011</v>
      </c>
      <c r="E8" s="6">
        <v>29968</v>
      </c>
      <c r="F8" s="10">
        <f>SUM(E8)/E7*100</f>
        <v>51.776983016292611</v>
      </c>
      <c r="G8" s="119">
        <f>E8-C8</f>
        <v>-567</v>
      </c>
      <c r="H8" s="70">
        <f>E8*100/C8-100</f>
        <v>-1.8568855411822511</v>
      </c>
      <c r="J8" s="75"/>
    </row>
    <row r="9" spans="2:10" ht="27.75" customHeight="1" thickBot="1" x14ac:dyDescent="0.3">
      <c r="B9" s="101" t="s">
        <v>6</v>
      </c>
      <c r="C9" s="4">
        <v>31644</v>
      </c>
      <c r="D9" s="64">
        <f>SUM(C9)/C7*100</f>
        <v>50.891780183019989</v>
      </c>
      <c r="E9" s="4">
        <f>SUM(E7)-E8</f>
        <v>27911</v>
      </c>
      <c r="F9" s="64">
        <f>SUM(E9)/E7*100</f>
        <v>48.223016983707389</v>
      </c>
      <c r="G9" s="120">
        <f>E9-C9</f>
        <v>-3733</v>
      </c>
      <c r="H9" s="109">
        <f>E9*100/C9-100</f>
        <v>-11.796865124510177</v>
      </c>
    </row>
    <row r="10" spans="2:10" ht="25.5" customHeight="1" x14ac:dyDescent="0.25">
      <c r="B10" s="303" t="s">
        <v>141</v>
      </c>
      <c r="C10" s="308"/>
      <c r="D10" s="308"/>
      <c r="E10" s="308"/>
      <c r="F10" s="308"/>
      <c r="G10" s="308"/>
      <c r="H10" s="309"/>
    </row>
    <row r="11" spans="2:10" ht="25.5" customHeight="1" x14ac:dyDescent="0.25">
      <c r="B11" s="12" t="s">
        <v>142</v>
      </c>
      <c r="C11" s="6">
        <v>55208</v>
      </c>
      <c r="D11" s="10">
        <f>SUM(C11)/C7*100</f>
        <v>88.788819376316766</v>
      </c>
      <c r="E11" s="6">
        <v>51236</v>
      </c>
      <c r="F11" s="10">
        <f>SUM(E11)/E7*100</f>
        <v>88.522607508768289</v>
      </c>
      <c r="G11" s="106">
        <f>E11-C11</f>
        <v>-3972</v>
      </c>
      <c r="H11" s="7">
        <f>E11*100/C11-100</f>
        <v>-7.1946094768874076</v>
      </c>
    </row>
    <row r="12" spans="2:10" ht="30" x14ac:dyDescent="0.25">
      <c r="B12" s="12" t="s">
        <v>143</v>
      </c>
      <c r="C12" s="102">
        <v>3131</v>
      </c>
      <c r="D12" s="104">
        <f>SUM(C12)/C7*100</f>
        <v>5.035462133517747</v>
      </c>
      <c r="E12" s="102">
        <v>2137</v>
      </c>
      <c r="F12" s="104">
        <f>SUM(E12)/E7*100</f>
        <v>3.6921854213099743</v>
      </c>
      <c r="G12" s="107">
        <f>E12-C12</f>
        <v>-994</v>
      </c>
      <c r="H12" s="34">
        <f>E12*100/C12-100</f>
        <v>-31.74704567230917</v>
      </c>
    </row>
    <row r="13" spans="2:10" ht="23.25" customHeight="1" thickBot="1" x14ac:dyDescent="0.3">
      <c r="B13" s="359" t="s">
        <v>2</v>
      </c>
      <c r="C13" s="103">
        <v>6971</v>
      </c>
      <c r="D13" s="105">
        <f>SUM(C13)/C7*100</f>
        <v>11.211180623683237</v>
      </c>
      <c r="E13" s="103">
        <v>6643</v>
      </c>
      <c r="F13" s="105">
        <f>SUM(E13)/E7*100</f>
        <v>11.477392491231706</v>
      </c>
      <c r="G13" s="108">
        <f>E13-C13</f>
        <v>-328</v>
      </c>
      <c r="H13" s="37">
        <f>E13*100/C13-100</f>
        <v>-4.7052072873332378</v>
      </c>
    </row>
  </sheetData>
  <mergeCells count="4">
    <mergeCell ref="B5:B6"/>
    <mergeCell ref="E5:F5"/>
    <mergeCell ref="C5:D5"/>
    <mergeCell ref="G5:H5"/>
  </mergeCells>
  <pageMargins left="2.2834645669291338" right="0.70866141732283472" top="1.7322834645669292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B1:L34"/>
  <sheetViews>
    <sheetView topLeftCell="A4" zoomScale="90" zoomScaleNormal="90" workbookViewId="0">
      <selection activeCell="P7" sqref="N7:P35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11" style="11" customWidth="1"/>
    <col min="4" max="4" width="9.5703125" style="11" customWidth="1"/>
    <col min="5" max="5" width="8.5703125" style="11" customWidth="1"/>
    <col min="6" max="6" width="10.85546875" style="11" customWidth="1"/>
    <col min="7" max="7" width="10.7109375" style="11" customWidth="1"/>
    <col min="8" max="8" width="9.28515625" style="11" customWidth="1"/>
    <col min="9" max="9" width="10.28515625" style="11" customWidth="1"/>
    <col min="10" max="10" width="8.5703125" style="11" customWidth="1"/>
    <col min="11" max="11" width="10.42578125" style="11" customWidth="1"/>
    <col min="12" max="12" width="8.5703125" style="11" customWidth="1"/>
    <col min="13" max="13" width="3" style="11" customWidth="1"/>
    <col min="14" max="16384" width="9.140625" style="11"/>
  </cols>
  <sheetData>
    <row r="1" spans="2:12" ht="12" customHeight="1" x14ac:dyDescent="0.25"/>
    <row r="2" spans="2:12" x14ac:dyDescent="0.25">
      <c r="B2" s="11" t="s">
        <v>238</v>
      </c>
    </row>
    <row r="3" spans="2:12" x14ac:dyDescent="0.25">
      <c r="B3" s="11" t="s">
        <v>239</v>
      </c>
    </row>
    <row r="4" spans="2:12" ht="6" customHeight="1" thickBot="1" x14ac:dyDescent="0.3"/>
    <row r="5" spans="2:12" ht="15.75" thickBot="1" x14ac:dyDescent="0.3">
      <c r="B5" s="820" t="s">
        <v>111</v>
      </c>
      <c r="C5" s="849" t="s">
        <v>145</v>
      </c>
      <c r="D5" s="850"/>
      <c r="E5" s="850"/>
      <c r="F5" s="850"/>
      <c r="G5" s="850"/>
      <c r="H5" s="850"/>
      <c r="I5" s="850"/>
      <c r="J5" s="850"/>
      <c r="K5" s="850"/>
      <c r="L5" s="851"/>
    </row>
    <row r="6" spans="2:12" ht="28.5" customHeight="1" x14ac:dyDescent="0.25">
      <c r="B6" s="828"/>
      <c r="C6" s="822">
        <v>2021</v>
      </c>
      <c r="D6" s="823"/>
      <c r="E6" s="824"/>
      <c r="F6" s="822">
        <v>2022</v>
      </c>
      <c r="G6" s="823"/>
      <c r="H6" s="824"/>
      <c r="I6" s="822" t="s">
        <v>112</v>
      </c>
      <c r="J6" s="823"/>
      <c r="K6" s="823"/>
      <c r="L6" s="824"/>
    </row>
    <row r="7" spans="2:12" ht="43.5" customHeight="1" x14ac:dyDescent="0.25">
      <c r="B7" s="828"/>
      <c r="C7" s="847" t="s">
        <v>4</v>
      </c>
      <c r="D7" s="852" t="s">
        <v>75</v>
      </c>
      <c r="E7" s="853"/>
      <c r="F7" s="847" t="s">
        <v>4</v>
      </c>
      <c r="G7" s="852" t="s">
        <v>75</v>
      </c>
      <c r="H7" s="853"/>
      <c r="I7" s="854" t="s">
        <v>4</v>
      </c>
      <c r="J7" s="855"/>
      <c r="K7" s="852" t="s">
        <v>75</v>
      </c>
      <c r="L7" s="853"/>
    </row>
    <row r="8" spans="2:12" ht="21.75" customHeight="1" thickBot="1" x14ac:dyDescent="0.3">
      <c r="B8" s="821"/>
      <c r="C8" s="848"/>
      <c r="D8" s="285" t="s">
        <v>110</v>
      </c>
      <c r="E8" s="286" t="s">
        <v>296</v>
      </c>
      <c r="F8" s="848"/>
      <c r="G8" s="112" t="s">
        <v>110</v>
      </c>
      <c r="H8" s="27" t="s">
        <v>296</v>
      </c>
      <c r="I8" s="284" t="s">
        <v>110</v>
      </c>
      <c r="J8" s="285" t="s">
        <v>296</v>
      </c>
      <c r="K8" s="113" t="s">
        <v>110</v>
      </c>
      <c r="L8" s="286" t="s">
        <v>296</v>
      </c>
    </row>
    <row r="9" spans="2:12" ht="26.25" customHeight="1" thickBot="1" x14ac:dyDescent="0.3">
      <c r="B9" s="236" t="s">
        <v>14</v>
      </c>
      <c r="C9" s="94">
        <f>SUM(C10:C34)</f>
        <v>98658</v>
      </c>
      <c r="D9" s="295">
        <f>SUM(D10:D34)</f>
        <v>62179</v>
      </c>
      <c r="E9" s="322">
        <f>D9/C9*100</f>
        <v>63.024792718279308</v>
      </c>
      <c r="F9" s="94">
        <f>SUM(F10:F34)</f>
        <v>101582</v>
      </c>
      <c r="G9" s="295">
        <f>SUM(G10:G34)</f>
        <v>57879</v>
      </c>
      <c r="H9" s="296">
        <f>SUM(G9)/F9*100</f>
        <v>56.977614144238153</v>
      </c>
      <c r="I9" s="94">
        <f>SUM(F9)-C9</f>
        <v>2924</v>
      </c>
      <c r="J9" s="323">
        <f>SUM(I9)/C9*100</f>
        <v>2.9637738449998987</v>
      </c>
      <c r="K9" s="295">
        <f>SUM(G9)-D9</f>
        <v>-4300</v>
      </c>
      <c r="L9" s="296">
        <f>SUM(K9)/D9*100</f>
        <v>-6.9155181009665636</v>
      </c>
    </row>
    <row r="10" spans="2:12" ht="18" customHeight="1" x14ac:dyDescent="0.25">
      <c r="B10" s="69" t="s">
        <v>15</v>
      </c>
      <c r="C10" s="202">
        <v>1338</v>
      </c>
      <c r="D10" s="203">
        <v>894</v>
      </c>
      <c r="E10" s="121">
        <f t="shared" ref="E10:E34" si="0">D10/C10*100</f>
        <v>66.816143497757849</v>
      </c>
      <c r="F10" s="202">
        <v>1463</v>
      </c>
      <c r="G10" s="203">
        <v>898</v>
      </c>
      <c r="H10" s="70">
        <f t="shared" ref="H10:H34" si="1">SUM(G10)/F10*100</f>
        <v>61.380724538619283</v>
      </c>
      <c r="I10" s="202">
        <f t="shared" ref="I10:I34" si="2">SUM(F10)-C10</f>
        <v>125</v>
      </c>
      <c r="J10" s="302">
        <f t="shared" ref="J10:J34" si="3">SUM(I10)/C10*100</f>
        <v>9.3423019431988035</v>
      </c>
      <c r="K10" s="203">
        <f>SUM(G10)-D10</f>
        <v>4</v>
      </c>
      <c r="L10" s="70">
        <f t="shared" ref="L10:L34" si="4">SUM(K10)/D10*100</f>
        <v>0.44742729306487694</v>
      </c>
    </row>
    <row r="11" spans="2:12" ht="15.75" customHeight="1" x14ac:dyDescent="0.25">
      <c r="B11" s="12" t="s">
        <v>16</v>
      </c>
      <c r="C11" s="68">
        <v>3928</v>
      </c>
      <c r="D11" s="9">
        <v>2475</v>
      </c>
      <c r="E11" s="121">
        <f t="shared" si="0"/>
        <v>63.009164969450104</v>
      </c>
      <c r="F11" s="68">
        <v>4059</v>
      </c>
      <c r="G11" s="9">
        <v>2327</v>
      </c>
      <c r="H11" s="7">
        <f t="shared" si="1"/>
        <v>57.32939147573294</v>
      </c>
      <c r="I11" s="68">
        <f t="shared" si="2"/>
        <v>131</v>
      </c>
      <c r="J11" s="122">
        <f t="shared" si="3"/>
        <v>3.3350305498981672</v>
      </c>
      <c r="K11" s="9">
        <f>SUM(G11)-D11</f>
        <v>-148</v>
      </c>
      <c r="L11" s="7">
        <f t="shared" si="4"/>
        <v>-5.9797979797979801</v>
      </c>
    </row>
    <row r="12" spans="2:12" x14ac:dyDescent="0.25">
      <c r="B12" s="12" t="s">
        <v>17</v>
      </c>
      <c r="C12" s="68">
        <v>5114</v>
      </c>
      <c r="D12" s="9">
        <v>2908</v>
      </c>
      <c r="E12" s="121">
        <f t="shared" si="0"/>
        <v>56.86351192804068</v>
      </c>
      <c r="F12" s="68">
        <v>4760</v>
      </c>
      <c r="G12" s="9">
        <v>2595</v>
      </c>
      <c r="H12" s="7">
        <f t="shared" si="1"/>
        <v>54.516806722689068</v>
      </c>
      <c r="I12" s="68">
        <f t="shared" si="2"/>
        <v>-354</v>
      </c>
      <c r="J12" s="122">
        <f t="shared" si="3"/>
        <v>-6.9221744231521321</v>
      </c>
      <c r="K12" s="9">
        <f t="shared" ref="K12:K34" si="5">SUM(G12)-D12</f>
        <v>-313</v>
      </c>
      <c r="L12" s="7">
        <f t="shared" si="4"/>
        <v>-10.763411279229711</v>
      </c>
    </row>
    <row r="13" spans="2:12" x14ac:dyDescent="0.25">
      <c r="B13" s="12" t="s">
        <v>18</v>
      </c>
      <c r="C13" s="68">
        <v>6451</v>
      </c>
      <c r="D13" s="9">
        <v>4047</v>
      </c>
      <c r="E13" s="121">
        <f t="shared" si="0"/>
        <v>62.734459773678495</v>
      </c>
      <c r="F13" s="68">
        <v>6922</v>
      </c>
      <c r="G13" s="9">
        <v>4159</v>
      </c>
      <c r="H13" s="7">
        <f t="shared" si="1"/>
        <v>60.083790811904066</v>
      </c>
      <c r="I13" s="68">
        <f t="shared" si="2"/>
        <v>471</v>
      </c>
      <c r="J13" s="122">
        <f t="shared" si="3"/>
        <v>7.3011936133932727</v>
      </c>
      <c r="K13" s="9">
        <f t="shared" si="5"/>
        <v>112</v>
      </c>
      <c r="L13" s="7">
        <f t="shared" si="4"/>
        <v>2.7674820854954287</v>
      </c>
    </row>
    <row r="14" spans="2:12" x14ac:dyDescent="0.25">
      <c r="B14" s="12" t="s">
        <v>19</v>
      </c>
      <c r="C14" s="68">
        <v>4923</v>
      </c>
      <c r="D14" s="9">
        <v>3185</v>
      </c>
      <c r="E14" s="121">
        <f t="shared" si="0"/>
        <v>64.696323380052817</v>
      </c>
      <c r="F14" s="68">
        <v>6388</v>
      </c>
      <c r="G14" s="9">
        <v>3081</v>
      </c>
      <c r="H14" s="7">
        <f t="shared" si="1"/>
        <v>48.231058234189106</v>
      </c>
      <c r="I14" s="68">
        <f t="shared" si="2"/>
        <v>1465</v>
      </c>
      <c r="J14" s="122">
        <f t="shared" si="3"/>
        <v>29.758277473085514</v>
      </c>
      <c r="K14" s="9">
        <f t="shared" si="5"/>
        <v>-104</v>
      </c>
      <c r="L14" s="7">
        <f t="shared" si="4"/>
        <v>-3.2653061224489797</v>
      </c>
    </row>
    <row r="15" spans="2:12" x14ac:dyDescent="0.25">
      <c r="B15" s="12" t="s">
        <v>20</v>
      </c>
      <c r="C15" s="68">
        <v>2989</v>
      </c>
      <c r="D15" s="9">
        <v>1687</v>
      </c>
      <c r="E15" s="121">
        <f t="shared" si="0"/>
        <v>56.440281030444964</v>
      </c>
      <c r="F15" s="68">
        <v>2728</v>
      </c>
      <c r="G15" s="9">
        <v>1444</v>
      </c>
      <c r="H15" s="7">
        <f t="shared" si="1"/>
        <v>52.932551319648091</v>
      </c>
      <c r="I15" s="68">
        <f t="shared" si="2"/>
        <v>-261</v>
      </c>
      <c r="J15" s="122">
        <f t="shared" si="3"/>
        <v>-8.7320173971227835</v>
      </c>
      <c r="K15" s="9">
        <f t="shared" si="5"/>
        <v>-243</v>
      </c>
      <c r="L15" s="7">
        <f t="shared" si="4"/>
        <v>-14.404267931238884</v>
      </c>
    </row>
    <row r="16" spans="2:12" x14ac:dyDescent="0.25">
      <c r="B16" s="12" t="s">
        <v>21</v>
      </c>
      <c r="C16" s="68">
        <v>3748</v>
      </c>
      <c r="D16" s="9">
        <v>2159</v>
      </c>
      <c r="E16" s="121">
        <f t="shared" si="0"/>
        <v>57.604055496264671</v>
      </c>
      <c r="F16" s="68">
        <v>3290</v>
      </c>
      <c r="G16" s="9">
        <v>1716</v>
      </c>
      <c r="H16" s="7">
        <f t="shared" si="1"/>
        <v>52.158054711246201</v>
      </c>
      <c r="I16" s="68">
        <f t="shared" si="2"/>
        <v>-458</v>
      </c>
      <c r="J16" s="122">
        <f t="shared" si="3"/>
        <v>-12.219850586979723</v>
      </c>
      <c r="K16" s="9">
        <f t="shared" si="5"/>
        <v>-443</v>
      </c>
      <c r="L16" s="7">
        <f t="shared" si="4"/>
        <v>-20.518758684576195</v>
      </c>
    </row>
    <row r="17" spans="2:12" x14ac:dyDescent="0.25">
      <c r="B17" s="12" t="s">
        <v>22</v>
      </c>
      <c r="C17" s="68">
        <v>1852</v>
      </c>
      <c r="D17" s="9">
        <v>1229</v>
      </c>
      <c r="E17" s="121">
        <f t="shared" si="0"/>
        <v>66.360691144708426</v>
      </c>
      <c r="F17" s="68">
        <v>1742</v>
      </c>
      <c r="G17" s="9">
        <v>1235</v>
      </c>
      <c r="H17" s="7">
        <f>SUM(G17)/F17*100</f>
        <v>70.895522388059703</v>
      </c>
      <c r="I17" s="68">
        <f t="shared" si="2"/>
        <v>-110</v>
      </c>
      <c r="J17" s="122">
        <f t="shared" si="3"/>
        <v>-5.9395248380129591</v>
      </c>
      <c r="K17" s="9">
        <f t="shared" si="5"/>
        <v>6</v>
      </c>
      <c r="L17" s="7">
        <f t="shared" si="4"/>
        <v>0.48820179007323028</v>
      </c>
    </row>
    <row r="18" spans="2:12" x14ac:dyDescent="0.25">
      <c r="B18" s="12" t="s">
        <v>23</v>
      </c>
      <c r="C18" s="68">
        <v>4273</v>
      </c>
      <c r="D18" s="9">
        <v>2614</v>
      </c>
      <c r="E18" s="121">
        <f t="shared" si="0"/>
        <v>61.174818628598175</v>
      </c>
      <c r="F18" s="68">
        <v>4663</v>
      </c>
      <c r="G18" s="9">
        <v>2436</v>
      </c>
      <c r="H18" s="7">
        <f>SUM(G18)/F18*100</f>
        <v>52.24104653656444</v>
      </c>
      <c r="I18" s="68">
        <f t="shared" si="2"/>
        <v>390</v>
      </c>
      <c r="J18" s="122">
        <f t="shared" si="3"/>
        <v>9.1270769950854209</v>
      </c>
      <c r="K18" s="9">
        <f t="shared" si="5"/>
        <v>-178</v>
      </c>
      <c r="L18" s="7">
        <f t="shared" si="4"/>
        <v>-6.8094873756694723</v>
      </c>
    </row>
    <row r="19" spans="2:12" x14ac:dyDescent="0.25">
      <c r="B19" s="12" t="s">
        <v>24</v>
      </c>
      <c r="C19" s="68">
        <v>2847</v>
      </c>
      <c r="D19" s="9">
        <v>1769</v>
      </c>
      <c r="E19" s="121">
        <f t="shared" si="0"/>
        <v>62.135581313663501</v>
      </c>
      <c r="F19" s="68">
        <v>2889</v>
      </c>
      <c r="G19" s="9">
        <v>1593</v>
      </c>
      <c r="H19" s="7">
        <f>SUM(G19)/F19*100</f>
        <v>55.140186915887845</v>
      </c>
      <c r="I19" s="68">
        <f t="shared" si="2"/>
        <v>42</v>
      </c>
      <c r="J19" s="122">
        <f t="shared" si="3"/>
        <v>1.4752370916754478</v>
      </c>
      <c r="K19" s="9">
        <f t="shared" si="5"/>
        <v>-176</v>
      </c>
      <c r="L19" s="7">
        <f t="shared" si="4"/>
        <v>-9.949123798756359</v>
      </c>
    </row>
    <row r="20" spans="2:12" x14ac:dyDescent="0.25">
      <c r="B20" s="12" t="s">
        <v>25</v>
      </c>
      <c r="C20" s="68">
        <v>4004</v>
      </c>
      <c r="D20" s="9">
        <v>2691</v>
      </c>
      <c r="E20" s="121">
        <f t="shared" si="0"/>
        <v>67.20779220779221</v>
      </c>
      <c r="F20" s="68">
        <v>4766</v>
      </c>
      <c r="G20" s="9">
        <v>2718</v>
      </c>
      <c r="H20" s="7">
        <f t="shared" si="1"/>
        <v>57.028955098615185</v>
      </c>
      <c r="I20" s="68">
        <f t="shared" si="2"/>
        <v>762</v>
      </c>
      <c r="J20" s="122">
        <f t="shared" si="3"/>
        <v>19.030969030969029</v>
      </c>
      <c r="K20" s="9">
        <f t="shared" si="5"/>
        <v>27</v>
      </c>
      <c r="L20" s="7">
        <f t="shared" si="4"/>
        <v>1.0033444816053512</v>
      </c>
    </row>
    <row r="21" spans="2:12" x14ac:dyDescent="0.25">
      <c r="B21" s="12" t="s">
        <v>26</v>
      </c>
      <c r="C21" s="68">
        <v>6261</v>
      </c>
      <c r="D21" s="9">
        <v>4015</v>
      </c>
      <c r="E21" s="121">
        <f t="shared" si="0"/>
        <v>64.127136240217226</v>
      </c>
      <c r="F21" s="68">
        <v>6088</v>
      </c>
      <c r="G21" s="9">
        <v>3616</v>
      </c>
      <c r="H21" s="7">
        <f t="shared" si="1"/>
        <v>59.39553219448095</v>
      </c>
      <c r="I21" s="68">
        <f t="shared" si="2"/>
        <v>-173</v>
      </c>
      <c r="J21" s="122">
        <f t="shared" si="3"/>
        <v>-2.7631368790927966</v>
      </c>
      <c r="K21" s="9">
        <f t="shared" si="5"/>
        <v>-399</v>
      </c>
      <c r="L21" s="7">
        <f t="shared" si="4"/>
        <v>-9.9377334993773356</v>
      </c>
    </row>
    <row r="22" spans="2:12" x14ac:dyDescent="0.25">
      <c r="B22" s="12" t="s">
        <v>27</v>
      </c>
      <c r="C22" s="68">
        <v>3927</v>
      </c>
      <c r="D22" s="9">
        <v>2191</v>
      </c>
      <c r="E22" s="121">
        <f t="shared" si="0"/>
        <v>55.793226381461679</v>
      </c>
      <c r="F22" s="68">
        <v>4046</v>
      </c>
      <c r="G22" s="9">
        <v>2154</v>
      </c>
      <c r="H22" s="7">
        <f t="shared" si="1"/>
        <v>53.237765694513094</v>
      </c>
      <c r="I22" s="68">
        <f t="shared" si="2"/>
        <v>119</v>
      </c>
      <c r="J22" s="122">
        <f t="shared" si="3"/>
        <v>3.0303030303030303</v>
      </c>
      <c r="K22" s="9">
        <f t="shared" si="5"/>
        <v>-37</v>
      </c>
      <c r="L22" s="7">
        <f t="shared" si="4"/>
        <v>-1.6887266088544046</v>
      </c>
    </row>
    <row r="23" spans="2:12" x14ac:dyDescent="0.25">
      <c r="B23" s="18" t="s">
        <v>28</v>
      </c>
      <c r="C23" s="68">
        <v>3572</v>
      </c>
      <c r="D23" s="9">
        <v>2164</v>
      </c>
      <c r="E23" s="121">
        <f t="shared" si="0"/>
        <v>60.582306830907051</v>
      </c>
      <c r="F23" s="68">
        <v>3975</v>
      </c>
      <c r="G23" s="9">
        <v>2004</v>
      </c>
      <c r="H23" s="7">
        <f t="shared" si="1"/>
        <v>50.415094339622648</v>
      </c>
      <c r="I23" s="68">
        <f t="shared" si="2"/>
        <v>403</v>
      </c>
      <c r="J23" s="122">
        <f t="shared" si="3"/>
        <v>11.282194848824188</v>
      </c>
      <c r="K23" s="9">
        <f t="shared" si="5"/>
        <v>-160</v>
      </c>
      <c r="L23" s="7">
        <f t="shared" si="4"/>
        <v>-7.3937153419593349</v>
      </c>
    </row>
    <row r="24" spans="2:12" x14ac:dyDescent="0.25">
      <c r="B24" s="18" t="s">
        <v>29</v>
      </c>
      <c r="C24" s="68">
        <v>4838</v>
      </c>
      <c r="D24" s="9">
        <v>3118</v>
      </c>
      <c r="E24" s="121">
        <f t="shared" si="0"/>
        <v>64.448119057461767</v>
      </c>
      <c r="F24" s="68">
        <v>4920</v>
      </c>
      <c r="G24" s="9">
        <v>2906</v>
      </c>
      <c r="H24" s="7">
        <f t="shared" si="1"/>
        <v>59.065040650406509</v>
      </c>
      <c r="I24" s="68">
        <f t="shared" si="2"/>
        <v>82</v>
      </c>
      <c r="J24" s="122">
        <f t="shared" si="3"/>
        <v>1.6949152542372881</v>
      </c>
      <c r="K24" s="9">
        <f t="shared" si="5"/>
        <v>-212</v>
      </c>
      <c r="L24" s="7">
        <f t="shared" si="4"/>
        <v>-6.7992302758178313</v>
      </c>
    </row>
    <row r="25" spans="2:12" x14ac:dyDescent="0.25">
      <c r="B25" s="18" t="s">
        <v>30</v>
      </c>
      <c r="C25" s="68">
        <v>4324</v>
      </c>
      <c r="D25" s="9">
        <v>2837</v>
      </c>
      <c r="E25" s="121">
        <f t="shared" si="0"/>
        <v>65.61054579093431</v>
      </c>
      <c r="F25" s="68">
        <v>4269</v>
      </c>
      <c r="G25" s="9">
        <v>2577</v>
      </c>
      <c r="H25" s="7">
        <f t="shared" si="1"/>
        <v>60.365425158116658</v>
      </c>
      <c r="I25" s="68">
        <f t="shared" si="2"/>
        <v>-55</v>
      </c>
      <c r="J25" s="122">
        <f t="shared" si="3"/>
        <v>-1.2719703977798333</v>
      </c>
      <c r="K25" s="9">
        <f t="shared" si="5"/>
        <v>-260</v>
      </c>
      <c r="L25" s="7">
        <f t="shared" si="4"/>
        <v>-9.1646105040535772</v>
      </c>
    </row>
    <row r="26" spans="2:12" x14ac:dyDescent="0.25">
      <c r="B26" s="18" t="s">
        <v>31</v>
      </c>
      <c r="C26" s="68">
        <v>6467</v>
      </c>
      <c r="D26" s="9">
        <v>4416</v>
      </c>
      <c r="E26" s="121">
        <f t="shared" si="0"/>
        <v>68.285139941240146</v>
      </c>
      <c r="F26" s="68">
        <v>6030</v>
      </c>
      <c r="G26" s="9">
        <v>3854</v>
      </c>
      <c r="H26" s="7">
        <f t="shared" si="1"/>
        <v>63.913764510779437</v>
      </c>
      <c r="I26" s="68">
        <f t="shared" si="2"/>
        <v>-437</v>
      </c>
      <c r="J26" s="122">
        <f t="shared" si="3"/>
        <v>-6.7573836400185563</v>
      </c>
      <c r="K26" s="9">
        <f t="shared" si="5"/>
        <v>-562</v>
      </c>
      <c r="L26" s="7">
        <f t="shared" si="4"/>
        <v>-12.72644927536232</v>
      </c>
    </row>
    <row r="27" spans="2:12" x14ac:dyDescent="0.25">
      <c r="B27" s="18" t="s">
        <v>32</v>
      </c>
      <c r="C27" s="68">
        <v>3793</v>
      </c>
      <c r="D27" s="9">
        <v>2285</v>
      </c>
      <c r="E27" s="121">
        <f t="shared" si="0"/>
        <v>60.242552069601899</v>
      </c>
      <c r="F27" s="68">
        <v>3543</v>
      </c>
      <c r="G27" s="9">
        <v>2117</v>
      </c>
      <c r="H27" s="7">
        <f t="shared" si="1"/>
        <v>59.751622918430712</v>
      </c>
      <c r="I27" s="68">
        <f t="shared" si="2"/>
        <v>-250</v>
      </c>
      <c r="J27" s="122">
        <f t="shared" si="3"/>
        <v>-6.5910888478776704</v>
      </c>
      <c r="K27" s="9">
        <f t="shared" si="5"/>
        <v>-168</v>
      </c>
      <c r="L27" s="7">
        <f t="shared" si="4"/>
        <v>-7.3522975929978109</v>
      </c>
    </row>
    <row r="28" spans="2:12" x14ac:dyDescent="0.25">
      <c r="B28" s="18" t="s">
        <v>33</v>
      </c>
      <c r="C28" s="68">
        <v>4503</v>
      </c>
      <c r="D28" s="9">
        <v>2600</v>
      </c>
      <c r="E28" s="121">
        <f t="shared" si="0"/>
        <v>57.739284921163673</v>
      </c>
      <c r="F28" s="68">
        <v>4418</v>
      </c>
      <c r="G28" s="9">
        <v>2350</v>
      </c>
      <c r="H28" s="7">
        <f t="shared" si="1"/>
        <v>53.191489361702125</v>
      </c>
      <c r="I28" s="68">
        <f t="shared" si="2"/>
        <v>-85</v>
      </c>
      <c r="J28" s="122">
        <f t="shared" si="3"/>
        <v>-1.8876304685765046</v>
      </c>
      <c r="K28" s="9">
        <f t="shared" si="5"/>
        <v>-250</v>
      </c>
      <c r="L28" s="7">
        <f t="shared" si="4"/>
        <v>-9.6153846153846168</v>
      </c>
    </row>
    <row r="29" spans="2:12" x14ac:dyDescent="0.25">
      <c r="B29" s="18" t="s">
        <v>34</v>
      </c>
      <c r="C29" s="68">
        <v>4055</v>
      </c>
      <c r="D29" s="9">
        <v>2640</v>
      </c>
      <c r="E29" s="121">
        <f t="shared" si="0"/>
        <v>65.104808877928491</v>
      </c>
      <c r="F29" s="68">
        <v>4233</v>
      </c>
      <c r="G29" s="9">
        <v>2549</v>
      </c>
      <c r="H29" s="7">
        <f t="shared" si="1"/>
        <v>60.217339948027401</v>
      </c>
      <c r="I29" s="68">
        <f t="shared" si="2"/>
        <v>178</v>
      </c>
      <c r="J29" s="122">
        <f t="shared" si="3"/>
        <v>4.3896424167694201</v>
      </c>
      <c r="K29" s="9">
        <f t="shared" si="5"/>
        <v>-91</v>
      </c>
      <c r="L29" s="7">
        <f t="shared" si="4"/>
        <v>-3.4469696969696968</v>
      </c>
    </row>
    <row r="30" spans="2:12" x14ac:dyDescent="0.25">
      <c r="B30" s="18" t="s">
        <v>35</v>
      </c>
      <c r="C30" s="68">
        <v>2118</v>
      </c>
      <c r="D30" s="9">
        <v>1557</v>
      </c>
      <c r="E30" s="121">
        <f t="shared" si="0"/>
        <v>73.512747875354108</v>
      </c>
      <c r="F30" s="68">
        <v>2393</v>
      </c>
      <c r="G30" s="9">
        <v>1459</v>
      </c>
      <c r="H30" s="7">
        <f t="shared" si="1"/>
        <v>60.969494358545759</v>
      </c>
      <c r="I30" s="68">
        <f t="shared" si="2"/>
        <v>275</v>
      </c>
      <c r="J30" s="122">
        <f t="shared" si="3"/>
        <v>12.983947119924458</v>
      </c>
      <c r="K30" s="9">
        <f t="shared" si="5"/>
        <v>-98</v>
      </c>
      <c r="L30" s="7">
        <f t="shared" si="4"/>
        <v>-6.2941554271034041</v>
      </c>
    </row>
    <row r="31" spans="2:12" x14ac:dyDescent="0.25">
      <c r="B31" s="18" t="s">
        <v>36</v>
      </c>
      <c r="C31" s="68">
        <v>1524</v>
      </c>
      <c r="D31" s="9">
        <v>780</v>
      </c>
      <c r="E31" s="121">
        <f t="shared" si="0"/>
        <v>51.181102362204726</v>
      </c>
      <c r="F31" s="68">
        <v>1380</v>
      </c>
      <c r="G31" s="9">
        <v>715</v>
      </c>
      <c r="H31" s="7">
        <f t="shared" si="1"/>
        <v>51.811594202898547</v>
      </c>
      <c r="I31" s="68">
        <f t="shared" si="2"/>
        <v>-144</v>
      </c>
      <c r="J31" s="122">
        <f t="shared" si="3"/>
        <v>-9.4488188976377945</v>
      </c>
      <c r="K31" s="9">
        <f t="shared" si="5"/>
        <v>-65</v>
      </c>
      <c r="L31" s="7">
        <f t="shared" si="4"/>
        <v>-8.3333333333333321</v>
      </c>
    </row>
    <row r="32" spans="2:12" x14ac:dyDescent="0.25">
      <c r="B32" s="18" t="s">
        <v>37</v>
      </c>
      <c r="C32" s="68">
        <v>2620</v>
      </c>
      <c r="D32" s="9">
        <v>1617</v>
      </c>
      <c r="E32" s="121">
        <f t="shared" si="0"/>
        <v>61.717557251908396</v>
      </c>
      <c r="F32" s="68">
        <v>3034</v>
      </c>
      <c r="G32" s="9">
        <v>1549</v>
      </c>
      <c r="H32" s="7">
        <f t="shared" si="1"/>
        <v>51.054713249835203</v>
      </c>
      <c r="I32" s="68">
        <f t="shared" si="2"/>
        <v>414</v>
      </c>
      <c r="J32" s="122">
        <f t="shared" si="3"/>
        <v>15.801526717557252</v>
      </c>
      <c r="K32" s="9">
        <f t="shared" si="5"/>
        <v>-68</v>
      </c>
      <c r="L32" s="7">
        <f t="shared" si="4"/>
        <v>-4.2053184910327763</v>
      </c>
    </row>
    <row r="33" spans="2:12" x14ac:dyDescent="0.25">
      <c r="B33" s="18" t="s">
        <v>38</v>
      </c>
      <c r="C33" s="68">
        <v>7244</v>
      </c>
      <c r="D33" s="9">
        <v>5002</v>
      </c>
      <c r="E33" s="121">
        <f t="shared" si="0"/>
        <v>69.050248481501924</v>
      </c>
      <c r="F33" s="68">
        <v>7357</v>
      </c>
      <c r="G33" s="9">
        <v>4572</v>
      </c>
      <c r="H33" s="7">
        <f t="shared" si="1"/>
        <v>62.144896017398402</v>
      </c>
      <c r="I33" s="68">
        <f t="shared" si="2"/>
        <v>113</v>
      </c>
      <c r="J33" s="122">
        <f t="shared" si="3"/>
        <v>1.559911651021535</v>
      </c>
      <c r="K33" s="9">
        <f t="shared" si="5"/>
        <v>-430</v>
      </c>
      <c r="L33" s="7">
        <f t="shared" si="4"/>
        <v>-8.59656137544982</v>
      </c>
    </row>
    <row r="34" spans="2:12" ht="15.75" thickBot="1" x14ac:dyDescent="0.3">
      <c r="B34" s="19" t="s">
        <v>39</v>
      </c>
      <c r="C34" s="3">
        <v>1945</v>
      </c>
      <c r="D34" s="5">
        <v>1299</v>
      </c>
      <c r="E34" s="123">
        <f t="shared" si="0"/>
        <v>66.78663239074551</v>
      </c>
      <c r="F34" s="3">
        <v>2226</v>
      </c>
      <c r="G34" s="5">
        <v>1255</v>
      </c>
      <c r="H34" s="8">
        <f t="shared" si="1"/>
        <v>56.379155435759209</v>
      </c>
      <c r="I34" s="3">
        <f t="shared" si="2"/>
        <v>281</v>
      </c>
      <c r="J34" s="64">
        <f t="shared" si="3"/>
        <v>14.447300771208226</v>
      </c>
      <c r="K34" s="5">
        <f t="shared" si="5"/>
        <v>-44</v>
      </c>
      <c r="L34" s="8">
        <f t="shared" si="4"/>
        <v>-3.3872209391839871</v>
      </c>
    </row>
  </sheetData>
  <mergeCells count="11">
    <mergeCell ref="B5:B8"/>
    <mergeCell ref="C7:C8"/>
    <mergeCell ref="C5:L5"/>
    <mergeCell ref="F6:H6"/>
    <mergeCell ref="C6:E6"/>
    <mergeCell ref="I6:L6"/>
    <mergeCell ref="F7:F8"/>
    <mergeCell ref="G7:H7"/>
    <mergeCell ref="D7:E7"/>
    <mergeCell ref="I7:J7"/>
    <mergeCell ref="K7:L7"/>
  </mergeCells>
  <printOptions horizontalCentered="1"/>
  <pageMargins left="0" right="0" top="0.62992125984251968" bottom="0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B2:H38"/>
  <sheetViews>
    <sheetView topLeftCell="A39" zoomScale="80" zoomScaleNormal="80" workbookViewId="0">
      <selection activeCell="M9" sqref="M9"/>
    </sheetView>
  </sheetViews>
  <sheetFormatPr defaultRowHeight="15" x14ac:dyDescent="0.25"/>
  <cols>
    <col min="1" max="1" width="2.28515625" style="93" customWidth="1"/>
    <col min="2" max="2" width="27.28515625" style="93" customWidth="1"/>
    <col min="3" max="3" width="9.42578125" style="93" customWidth="1"/>
    <col min="4" max="4" width="9.85546875" style="93" customWidth="1"/>
    <col min="5" max="5" width="9.42578125" style="93" customWidth="1"/>
    <col min="6" max="6" width="10.28515625" style="93" customWidth="1"/>
    <col min="7" max="7" width="14.5703125" style="93" customWidth="1"/>
    <col min="8" max="8" width="10.140625" style="93" customWidth="1"/>
    <col min="9" max="16384" width="9.140625" style="93"/>
  </cols>
  <sheetData>
    <row r="2" spans="2:8" x14ac:dyDescent="0.25">
      <c r="B2" s="11" t="s">
        <v>358</v>
      </c>
      <c r="C2" s="11"/>
      <c r="D2" s="11"/>
      <c r="E2" s="11"/>
      <c r="F2" s="11"/>
      <c r="G2" s="11"/>
      <c r="H2" s="11"/>
    </row>
    <row r="3" spans="2:8" x14ac:dyDescent="0.25">
      <c r="B3" s="11" t="s">
        <v>357</v>
      </c>
      <c r="C3" s="11"/>
      <c r="D3" s="11"/>
      <c r="E3" s="11"/>
      <c r="F3" s="11"/>
      <c r="G3" s="11"/>
      <c r="H3" s="11"/>
    </row>
    <row r="4" spans="2:8" ht="15.75" thickBot="1" x14ac:dyDescent="0.3">
      <c r="B4" s="11"/>
      <c r="C4" s="11"/>
      <c r="D4" s="11"/>
      <c r="E4" s="11"/>
      <c r="F4" s="11"/>
      <c r="G4" s="11"/>
      <c r="H4" s="11"/>
    </row>
    <row r="5" spans="2:8" ht="24" customHeight="1" x14ac:dyDescent="0.25">
      <c r="B5" s="849" t="s">
        <v>146</v>
      </c>
      <c r="C5" s="862" t="s">
        <v>360</v>
      </c>
      <c r="D5" s="863"/>
      <c r="E5" s="860" t="s">
        <v>448</v>
      </c>
      <c r="F5" s="861"/>
      <c r="G5" s="864" t="s">
        <v>147</v>
      </c>
      <c r="H5" s="866" t="s">
        <v>296</v>
      </c>
    </row>
    <row r="6" spans="2:8" ht="30.75" thickBot="1" x14ac:dyDescent="0.3">
      <c r="B6" s="859"/>
      <c r="C6" s="25" t="s">
        <v>4</v>
      </c>
      <c r="D6" s="28" t="s">
        <v>97</v>
      </c>
      <c r="E6" s="26" t="s">
        <v>4</v>
      </c>
      <c r="F6" s="490" t="s">
        <v>97</v>
      </c>
      <c r="G6" s="865"/>
      <c r="H6" s="838"/>
    </row>
    <row r="7" spans="2:8" ht="27.75" customHeight="1" thickBot="1" x14ac:dyDescent="0.3">
      <c r="B7" s="326" t="s">
        <v>367</v>
      </c>
      <c r="C7" s="663"/>
      <c r="D7" s="663"/>
      <c r="E7" s="663"/>
      <c r="F7" s="663"/>
      <c r="G7" s="664"/>
      <c r="H7" s="665"/>
    </row>
    <row r="8" spans="2:8" ht="35.25" customHeight="1" thickBot="1" x14ac:dyDescent="0.3">
      <c r="B8" s="236" t="s">
        <v>14</v>
      </c>
      <c r="C8" s="59">
        <f>SUM(C14:C38)</f>
        <v>10494</v>
      </c>
      <c r="D8" s="179">
        <f>SUM(D14:D38)</f>
        <v>5665</v>
      </c>
      <c r="E8" s="181">
        <f>SUM(E14:E38)</f>
        <v>9839</v>
      </c>
      <c r="F8" s="657">
        <f>SUM(F14:F38)</f>
        <v>5113</v>
      </c>
      <c r="G8" s="181">
        <f>SUM(E8-C8)</f>
        <v>-655</v>
      </c>
      <c r="H8" s="60">
        <f>(E8-C8)*100/C8</f>
        <v>-6.2416619020392607</v>
      </c>
    </row>
    <row r="9" spans="2:8" ht="24" customHeight="1" thickBot="1" x14ac:dyDescent="0.3">
      <c r="B9" s="658" t="s">
        <v>369</v>
      </c>
      <c r="C9" s="666"/>
      <c r="D9" s="666"/>
      <c r="E9" s="666"/>
      <c r="F9" s="666"/>
      <c r="G9" s="666"/>
      <c r="H9" s="667"/>
    </row>
    <row r="10" spans="2:8" ht="31.5" customHeight="1" x14ac:dyDescent="0.25">
      <c r="B10" s="630" t="s">
        <v>370</v>
      </c>
      <c r="C10" s="631">
        <v>10425</v>
      </c>
      <c r="D10" s="632">
        <v>5613</v>
      </c>
      <c r="E10" s="632">
        <v>9759</v>
      </c>
      <c r="F10" s="633">
        <v>5061</v>
      </c>
      <c r="G10" s="632">
        <f>SUM(E10-C10)</f>
        <v>-666</v>
      </c>
      <c r="H10" s="634">
        <f>(E10-C10)*100/C10</f>
        <v>-6.3884892086330938</v>
      </c>
    </row>
    <row r="11" spans="2:8" ht="51" customHeight="1" x14ac:dyDescent="0.25">
      <c r="B11" s="135" t="s">
        <v>371</v>
      </c>
      <c r="C11" s="29">
        <v>1239</v>
      </c>
      <c r="D11" s="136">
        <v>666</v>
      </c>
      <c r="E11" s="136">
        <v>1276</v>
      </c>
      <c r="F11" s="618">
        <v>666</v>
      </c>
      <c r="G11" s="136">
        <f>SUM(E11-C11)</f>
        <v>37</v>
      </c>
      <c r="H11" s="137">
        <f>(E11-C11)*100/C11</f>
        <v>2.9862792574656982</v>
      </c>
    </row>
    <row r="12" spans="2:8" ht="34.5" customHeight="1" thickBot="1" x14ac:dyDescent="0.3">
      <c r="B12" s="635" t="s">
        <v>372</v>
      </c>
      <c r="C12" s="636">
        <v>69</v>
      </c>
      <c r="D12" s="637">
        <v>52</v>
      </c>
      <c r="E12" s="637">
        <v>80</v>
      </c>
      <c r="F12" s="638">
        <v>52</v>
      </c>
      <c r="G12" s="637">
        <f>SUM(E12-C12)</f>
        <v>11</v>
      </c>
      <c r="H12" s="639">
        <f>(E12-C12)*100/C12</f>
        <v>15.942028985507246</v>
      </c>
    </row>
    <row r="13" spans="2:8" ht="24.75" customHeight="1" thickBot="1" x14ac:dyDescent="0.3">
      <c r="B13" s="856" t="s">
        <v>368</v>
      </c>
      <c r="C13" s="857"/>
      <c r="D13" s="857"/>
      <c r="E13" s="857"/>
      <c r="F13" s="857"/>
      <c r="G13" s="857"/>
      <c r="H13" s="858"/>
    </row>
    <row r="14" spans="2:8" ht="15.75" customHeight="1" x14ac:dyDescent="0.25">
      <c r="B14" s="69" t="s">
        <v>15</v>
      </c>
      <c r="C14" s="50">
        <v>141</v>
      </c>
      <c r="D14" s="656">
        <v>88</v>
      </c>
      <c r="E14" s="656">
        <v>173</v>
      </c>
      <c r="F14" s="327">
        <v>85</v>
      </c>
      <c r="G14" s="124">
        <f t="shared" ref="G14:G38" si="0">SUM(E14-C14)</f>
        <v>32</v>
      </c>
      <c r="H14" s="125">
        <f>(E14-C14)*100/C14</f>
        <v>22.695035460992909</v>
      </c>
    </row>
    <row r="15" spans="2:8" x14ac:dyDescent="0.25">
      <c r="B15" s="12" t="s">
        <v>16</v>
      </c>
      <c r="C15" s="13">
        <v>719</v>
      </c>
      <c r="D15" s="102">
        <v>340</v>
      </c>
      <c r="E15" s="102">
        <v>641</v>
      </c>
      <c r="F15" s="328">
        <v>297</v>
      </c>
      <c r="G15" s="102">
        <f t="shared" si="0"/>
        <v>-78</v>
      </c>
      <c r="H15" s="126">
        <f t="shared" ref="H15:H38" si="1">(E15-C15)*100/C15</f>
        <v>-10.848400556328233</v>
      </c>
    </row>
    <row r="16" spans="2:8" x14ac:dyDescent="0.25">
      <c r="B16" s="12" t="s">
        <v>17</v>
      </c>
      <c r="C16" s="13">
        <v>390</v>
      </c>
      <c r="D16" s="102">
        <v>242</v>
      </c>
      <c r="E16" s="102">
        <v>386</v>
      </c>
      <c r="F16" s="328">
        <v>221</v>
      </c>
      <c r="G16" s="102">
        <f t="shared" si="0"/>
        <v>-4</v>
      </c>
      <c r="H16" s="126">
        <f t="shared" si="1"/>
        <v>-1.0256410256410255</v>
      </c>
    </row>
    <row r="17" spans="2:8" x14ac:dyDescent="0.25">
      <c r="B17" s="12" t="s">
        <v>18</v>
      </c>
      <c r="C17" s="13">
        <v>782</v>
      </c>
      <c r="D17" s="102">
        <v>447</v>
      </c>
      <c r="E17" s="102">
        <v>661</v>
      </c>
      <c r="F17" s="328">
        <v>352</v>
      </c>
      <c r="G17" s="102">
        <f t="shared" si="0"/>
        <v>-121</v>
      </c>
      <c r="H17" s="126">
        <f t="shared" si="1"/>
        <v>-15.473145780051151</v>
      </c>
    </row>
    <row r="18" spans="2:8" x14ac:dyDescent="0.25">
      <c r="B18" s="12" t="s">
        <v>19</v>
      </c>
      <c r="C18" s="13">
        <v>595</v>
      </c>
      <c r="D18" s="102">
        <v>307</v>
      </c>
      <c r="E18" s="102">
        <v>664</v>
      </c>
      <c r="F18" s="328">
        <v>353</v>
      </c>
      <c r="G18" s="102">
        <f t="shared" si="0"/>
        <v>69</v>
      </c>
      <c r="H18" s="126">
        <f t="shared" si="1"/>
        <v>11.596638655462185</v>
      </c>
    </row>
    <row r="19" spans="2:8" x14ac:dyDescent="0.25">
      <c r="B19" s="12" t="s">
        <v>20</v>
      </c>
      <c r="C19" s="13">
        <v>214</v>
      </c>
      <c r="D19" s="102">
        <v>111</v>
      </c>
      <c r="E19" s="102">
        <v>197</v>
      </c>
      <c r="F19" s="328">
        <v>111</v>
      </c>
      <c r="G19" s="102">
        <f t="shared" si="0"/>
        <v>-17</v>
      </c>
      <c r="H19" s="126">
        <f t="shared" si="1"/>
        <v>-7.94392523364486</v>
      </c>
    </row>
    <row r="20" spans="2:8" x14ac:dyDescent="0.25">
      <c r="B20" s="12" t="s">
        <v>21</v>
      </c>
      <c r="C20" s="13">
        <v>269</v>
      </c>
      <c r="D20" s="102">
        <v>154</v>
      </c>
      <c r="E20" s="102">
        <v>299</v>
      </c>
      <c r="F20" s="328">
        <v>171</v>
      </c>
      <c r="G20" s="102">
        <f t="shared" si="0"/>
        <v>30</v>
      </c>
      <c r="H20" s="126">
        <f t="shared" si="1"/>
        <v>11.152416356877323</v>
      </c>
    </row>
    <row r="21" spans="2:8" x14ac:dyDescent="0.25">
      <c r="B21" s="12" t="s">
        <v>22</v>
      </c>
      <c r="C21" s="13">
        <v>309</v>
      </c>
      <c r="D21" s="102">
        <v>176</v>
      </c>
      <c r="E21" s="102">
        <v>281</v>
      </c>
      <c r="F21" s="328">
        <v>160</v>
      </c>
      <c r="G21" s="102">
        <f t="shared" si="0"/>
        <v>-28</v>
      </c>
      <c r="H21" s="126">
        <f t="shared" si="1"/>
        <v>-9.0614886731391593</v>
      </c>
    </row>
    <row r="22" spans="2:8" x14ac:dyDescent="0.25">
      <c r="B22" s="12" t="s">
        <v>23</v>
      </c>
      <c r="C22" s="13">
        <v>528</v>
      </c>
      <c r="D22" s="102">
        <v>251</v>
      </c>
      <c r="E22" s="102">
        <v>434</v>
      </c>
      <c r="F22" s="328">
        <v>195</v>
      </c>
      <c r="G22" s="102">
        <f t="shared" si="0"/>
        <v>-94</v>
      </c>
      <c r="H22" s="126">
        <f t="shared" si="1"/>
        <v>-17.803030303030305</v>
      </c>
    </row>
    <row r="23" spans="2:8" x14ac:dyDescent="0.25">
      <c r="B23" s="12" t="s">
        <v>24</v>
      </c>
      <c r="C23" s="13">
        <v>179</v>
      </c>
      <c r="D23" s="102">
        <v>93</v>
      </c>
      <c r="E23" s="102">
        <v>174</v>
      </c>
      <c r="F23" s="328">
        <v>72</v>
      </c>
      <c r="G23" s="102">
        <f t="shared" si="0"/>
        <v>-5</v>
      </c>
      <c r="H23" s="126">
        <f t="shared" si="1"/>
        <v>-2.7932960893854748</v>
      </c>
    </row>
    <row r="24" spans="2:8" x14ac:dyDescent="0.25">
      <c r="B24" s="12" t="s">
        <v>25</v>
      </c>
      <c r="C24" s="13">
        <v>596</v>
      </c>
      <c r="D24" s="102">
        <v>303</v>
      </c>
      <c r="E24" s="102">
        <v>532</v>
      </c>
      <c r="F24" s="328">
        <v>280</v>
      </c>
      <c r="G24" s="102">
        <f t="shared" si="0"/>
        <v>-64</v>
      </c>
      <c r="H24" s="126">
        <f t="shared" si="1"/>
        <v>-10.738255033557047</v>
      </c>
    </row>
    <row r="25" spans="2:8" x14ac:dyDescent="0.25">
      <c r="B25" s="12" t="s">
        <v>26</v>
      </c>
      <c r="C25" s="13">
        <v>429</v>
      </c>
      <c r="D25" s="102">
        <v>266</v>
      </c>
      <c r="E25" s="102">
        <v>377</v>
      </c>
      <c r="F25" s="328">
        <v>213</v>
      </c>
      <c r="G25" s="102">
        <f t="shared" si="0"/>
        <v>-52</v>
      </c>
      <c r="H25" s="126">
        <f>(E25-C25)*100/C25</f>
        <v>-12.121212121212121</v>
      </c>
    </row>
    <row r="26" spans="2:8" x14ac:dyDescent="0.25">
      <c r="B26" s="12" t="s">
        <v>27</v>
      </c>
      <c r="C26" s="13">
        <v>583</v>
      </c>
      <c r="D26" s="102">
        <v>297</v>
      </c>
      <c r="E26" s="102">
        <v>613</v>
      </c>
      <c r="F26" s="328">
        <v>302</v>
      </c>
      <c r="G26" s="102">
        <f t="shared" si="0"/>
        <v>30</v>
      </c>
      <c r="H26" s="126">
        <f t="shared" si="1"/>
        <v>5.1457975986277873</v>
      </c>
    </row>
    <row r="27" spans="2:8" x14ac:dyDescent="0.25">
      <c r="B27" s="18" t="s">
        <v>28</v>
      </c>
      <c r="C27" s="127">
        <v>501</v>
      </c>
      <c r="D27" s="128">
        <v>250</v>
      </c>
      <c r="E27" s="128">
        <v>463</v>
      </c>
      <c r="F27" s="491">
        <v>231</v>
      </c>
      <c r="G27" s="102">
        <f t="shared" si="0"/>
        <v>-38</v>
      </c>
      <c r="H27" s="126">
        <f t="shared" si="1"/>
        <v>-7.584830339321357</v>
      </c>
    </row>
    <row r="28" spans="2:8" x14ac:dyDescent="0.25">
      <c r="B28" s="18" t="s">
        <v>29</v>
      </c>
      <c r="C28" s="127">
        <v>537</v>
      </c>
      <c r="D28" s="128">
        <v>306</v>
      </c>
      <c r="E28" s="128">
        <v>509</v>
      </c>
      <c r="F28" s="491">
        <v>286</v>
      </c>
      <c r="G28" s="102">
        <f t="shared" si="0"/>
        <v>-28</v>
      </c>
      <c r="H28" s="126">
        <f t="shared" si="1"/>
        <v>-5.2141527001862196</v>
      </c>
    </row>
    <row r="29" spans="2:8" x14ac:dyDescent="0.25">
      <c r="B29" s="18" t="s">
        <v>30</v>
      </c>
      <c r="C29" s="127">
        <v>594</v>
      </c>
      <c r="D29" s="128">
        <v>341</v>
      </c>
      <c r="E29" s="128">
        <v>526</v>
      </c>
      <c r="F29" s="491">
        <v>261</v>
      </c>
      <c r="G29" s="102">
        <f t="shared" si="0"/>
        <v>-68</v>
      </c>
      <c r="H29" s="126">
        <f t="shared" si="1"/>
        <v>-11.447811447811448</v>
      </c>
    </row>
    <row r="30" spans="2:8" x14ac:dyDescent="0.25">
      <c r="B30" s="18" t="s">
        <v>31</v>
      </c>
      <c r="C30" s="127">
        <v>625</v>
      </c>
      <c r="D30" s="128">
        <v>359</v>
      </c>
      <c r="E30" s="128">
        <v>548</v>
      </c>
      <c r="F30" s="491">
        <v>287</v>
      </c>
      <c r="G30" s="102">
        <f t="shared" si="0"/>
        <v>-77</v>
      </c>
      <c r="H30" s="126">
        <f t="shared" si="1"/>
        <v>-12.32</v>
      </c>
    </row>
    <row r="31" spans="2:8" x14ac:dyDescent="0.25">
      <c r="B31" s="18" t="s">
        <v>32</v>
      </c>
      <c r="C31" s="127">
        <v>294</v>
      </c>
      <c r="D31" s="128">
        <v>157</v>
      </c>
      <c r="E31" s="128">
        <v>378</v>
      </c>
      <c r="F31" s="491">
        <v>181</v>
      </c>
      <c r="G31" s="102">
        <f t="shared" si="0"/>
        <v>84</v>
      </c>
      <c r="H31" s="126">
        <f t="shared" si="1"/>
        <v>28.571428571428573</v>
      </c>
    </row>
    <row r="32" spans="2:8" x14ac:dyDescent="0.25">
      <c r="B32" s="18" t="s">
        <v>33</v>
      </c>
      <c r="C32" s="127">
        <v>339</v>
      </c>
      <c r="D32" s="128">
        <v>179</v>
      </c>
      <c r="E32" s="128">
        <v>272</v>
      </c>
      <c r="F32" s="491">
        <v>151</v>
      </c>
      <c r="G32" s="102">
        <f t="shared" si="0"/>
        <v>-67</v>
      </c>
      <c r="H32" s="126">
        <f t="shared" si="1"/>
        <v>-19.764011799410028</v>
      </c>
    </row>
    <row r="33" spans="2:8" x14ac:dyDescent="0.25">
      <c r="B33" s="18" t="s">
        <v>34</v>
      </c>
      <c r="C33" s="127">
        <v>495</v>
      </c>
      <c r="D33" s="128">
        <v>241</v>
      </c>
      <c r="E33" s="128">
        <v>518</v>
      </c>
      <c r="F33" s="491">
        <v>242</v>
      </c>
      <c r="G33" s="102">
        <f t="shared" si="0"/>
        <v>23</v>
      </c>
      <c r="H33" s="126">
        <f t="shared" si="1"/>
        <v>4.6464646464646462</v>
      </c>
    </row>
    <row r="34" spans="2:8" x14ac:dyDescent="0.25">
      <c r="B34" s="18" t="s">
        <v>35</v>
      </c>
      <c r="C34" s="127">
        <v>192</v>
      </c>
      <c r="D34" s="128">
        <v>105</v>
      </c>
      <c r="E34" s="128">
        <v>141</v>
      </c>
      <c r="F34" s="491">
        <v>74</v>
      </c>
      <c r="G34" s="102">
        <f t="shared" si="0"/>
        <v>-51</v>
      </c>
      <c r="H34" s="126">
        <f t="shared" si="1"/>
        <v>-26.5625</v>
      </c>
    </row>
    <row r="35" spans="2:8" x14ac:dyDescent="0.25">
      <c r="B35" s="18" t="s">
        <v>36</v>
      </c>
      <c r="C35" s="127">
        <v>90</v>
      </c>
      <c r="D35" s="128">
        <v>52</v>
      </c>
      <c r="E35" s="128">
        <v>105</v>
      </c>
      <c r="F35" s="491">
        <v>62</v>
      </c>
      <c r="G35" s="102">
        <f t="shared" si="0"/>
        <v>15</v>
      </c>
      <c r="H35" s="126">
        <f t="shared" si="1"/>
        <v>16.666666666666668</v>
      </c>
    </row>
    <row r="36" spans="2:8" x14ac:dyDescent="0.25">
      <c r="B36" s="18" t="s">
        <v>37</v>
      </c>
      <c r="C36" s="127">
        <v>298</v>
      </c>
      <c r="D36" s="128">
        <v>157</v>
      </c>
      <c r="E36" s="128">
        <v>290</v>
      </c>
      <c r="F36" s="491">
        <v>137</v>
      </c>
      <c r="G36" s="102">
        <f t="shared" si="0"/>
        <v>-8</v>
      </c>
      <c r="H36" s="126">
        <f>(E36-C36)*100/C36</f>
        <v>-2.6845637583892619</v>
      </c>
    </row>
    <row r="37" spans="2:8" x14ac:dyDescent="0.25">
      <c r="B37" s="18" t="s">
        <v>38</v>
      </c>
      <c r="C37" s="127">
        <v>555</v>
      </c>
      <c r="D37" s="128">
        <v>300</v>
      </c>
      <c r="E37" s="128">
        <v>533</v>
      </c>
      <c r="F37" s="491">
        <v>321</v>
      </c>
      <c r="G37" s="102">
        <f t="shared" si="0"/>
        <v>-22</v>
      </c>
      <c r="H37" s="126">
        <f t="shared" si="1"/>
        <v>-3.9639639639639639</v>
      </c>
    </row>
    <row r="38" spans="2:8" ht="15.75" thickBot="1" x14ac:dyDescent="0.3">
      <c r="B38" s="19" t="s">
        <v>39</v>
      </c>
      <c r="C38" s="130">
        <v>240</v>
      </c>
      <c r="D38" s="131">
        <v>143</v>
      </c>
      <c r="E38" s="131">
        <v>124</v>
      </c>
      <c r="F38" s="492">
        <v>68</v>
      </c>
      <c r="G38" s="103">
        <f t="shared" si="0"/>
        <v>-116</v>
      </c>
      <c r="H38" s="133">
        <f t="shared" si="1"/>
        <v>-48.333333333333336</v>
      </c>
    </row>
  </sheetData>
  <mergeCells count="6">
    <mergeCell ref="B13:H13"/>
    <mergeCell ref="B5:B6"/>
    <mergeCell ref="E5:F5"/>
    <mergeCell ref="C5:D5"/>
    <mergeCell ref="G5:G6"/>
    <mergeCell ref="H5:H6"/>
  </mergeCells>
  <printOptions horizontalCentered="1"/>
  <pageMargins left="0" right="0" top="1.3779527559055118" bottom="0" header="0" footer="0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  <pageSetUpPr fitToPage="1"/>
  </sheetPr>
  <dimension ref="B1:L35"/>
  <sheetViews>
    <sheetView zoomScale="90" zoomScaleNormal="90" workbookViewId="0">
      <selection activeCell="L21" sqref="L21"/>
    </sheetView>
  </sheetViews>
  <sheetFormatPr defaultRowHeight="15" x14ac:dyDescent="0.25"/>
  <cols>
    <col min="1" max="1" width="2.28515625" style="11" customWidth="1"/>
    <col min="2" max="2" width="23.5703125" style="11" customWidth="1"/>
    <col min="3" max="3" width="14" style="11" customWidth="1"/>
    <col min="4" max="4" width="12.5703125" style="11" customWidth="1"/>
    <col min="5" max="5" width="14.42578125" style="11" customWidth="1"/>
    <col min="6" max="6" width="12.7109375" style="11" customWidth="1"/>
    <col min="7" max="7" width="2.28515625" style="11" customWidth="1"/>
    <col min="8" max="8" width="30.85546875" style="11" customWidth="1"/>
    <col min="9" max="9" width="15" style="11" customWidth="1"/>
    <col min="10" max="10" width="11.7109375" style="11" customWidth="1"/>
    <col min="11" max="11" width="15.5703125" style="11" customWidth="1"/>
    <col min="12" max="12" width="12.5703125" style="11" customWidth="1"/>
    <col min="13" max="13" width="2.85546875" style="11" customWidth="1"/>
    <col min="14" max="16384" width="9.140625" style="11"/>
  </cols>
  <sheetData>
    <row r="1" spans="2:12" x14ac:dyDescent="0.25">
      <c r="B1" s="11" t="s">
        <v>299</v>
      </c>
      <c r="H1" s="11" t="s">
        <v>300</v>
      </c>
    </row>
    <row r="2" spans="2:12" ht="15.75" thickBot="1" x14ac:dyDescent="0.3">
      <c r="B2" s="11" t="s">
        <v>237</v>
      </c>
      <c r="H2" s="11" t="s">
        <v>148</v>
      </c>
    </row>
    <row r="3" spans="2:12" ht="26.25" customHeight="1" thickBot="1" x14ac:dyDescent="0.3">
      <c r="B3" s="355"/>
      <c r="C3" s="867" t="s">
        <v>360</v>
      </c>
      <c r="D3" s="869"/>
      <c r="E3" s="867" t="s">
        <v>448</v>
      </c>
      <c r="F3" s="869"/>
      <c r="H3" s="500"/>
      <c r="I3" s="867" t="s">
        <v>360</v>
      </c>
      <c r="J3" s="868"/>
      <c r="K3" s="867" t="s">
        <v>448</v>
      </c>
      <c r="L3" s="868"/>
    </row>
    <row r="4" spans="2:12" ht="30.75" customHeight="1" thickBot="1" x14ac:dyDescent="0.3">
      <c r="B4" s="356" t="s">
        <v>3</v>
      </c>
      <c r="C4" s="459" t="s">
        <v>285</v>
      </c>
      <c r="D4" s="358" t="s">
        <v>296</v>
      </c>
      <c r="E4" s="459" t="s">
        <v>285</v>
      </c>
      <c r="F4" s="358" t="s">
        <v>296</v>
      </c>
      <c r="H4" s="501" t="s">
        <v>3</v>
      </c>
      <c r="I4" s="505" t="s">
        <v>285</v>
      </c>
      <c r="J4" s="506" t="s">
        <v>296</v>
      </c>
      <c r="K4" s="505" t="s">
        <v>285</v>
      </c>
      <c r="L4" s="506" t="s">
        <v>296</v>
      </c>
    </row>
    <row r="5" spans="2:12" ht="23.25" customHeight="1" thickBot="1" x14ac:dyDescent="0.3">
      <c r="B5" s="139" t="s">
        <v>51</v>
      </c>
      <c r="C5" s="140">
        <f>SUM(C7:C12)</f>
        <v>77291</v>
      </c>
      <c r="D5" s="141">
        <f>SUM(D7:D12)</f>
        <v>100.00000000000003</v>
      </c>
      <c r="E5" s="142">
        <f t="shared" ref="E5" si="0">SUM(E7:E12)</f>
        <v>69046</v>
      </c>
      <c r="F5" s="141">
        <f>SUM(F7:F12)</f>
        <v>100</v>
      </c>
      <c r="H5" s="139" t="s">
        <v>51</v>
      </c>
      <c r="I5" s="140">
        <f>SUM(I7:I11)</f>
        <v>77291</v>
      </c>
      <c r="J5" s="141">
        <f>SUM(J7:J11)</f>
        <v>100</v>
      </c>
      <c r="K5" s="142">
        <f>SUM(K7:K11)</f>
        <v>69046</v>
      </c>
      <c r="L5" s="141">
        <f>SUM(L7:L11)</f>
        <v>99.999999999999986</v>
      </c>
    </row>
    <row r="6" spans="2:12" ht="24" customHeight="1" thickBot="1" x14ac:dyDescent="0.3">
      <c r="B6" s="493" t="s">
        <v>293</v>
      </c>
      <c r="C6" s="312"/>
      <c r="D6" s="312"/>
      <c r="E6" s="312"/>
      <c r="F6" s="313"/>
      <c r="H6" s="502" t="s">
        <v>294</v>
      </c>
      <c r="I6" s="503"/>
      <c r="J6" s="503"/>
      <c r="K6" s="503"/>
      <c r="L6" s="504"/>
    </row>
    <row r="7" spans="2:12" ht="16.5" customHeight="1" thickTop="1" x14ac:dyDescent="0.25">
      <c r="B7" s="143" t="s">
        <v>53</v>
      </c>
      <c r="C7" s="145">
        <v>9878</v>
      </c>
      <c r="D7" s="144">
        <f>SUM(C7/C5*100)</f>
        <v>12.780271959219055</v>
      </c>
      <c r="E7" s="145">
        <v>9195</v>
      </c>
      <c r="F7" s="144">
        <f>SUM(E7/E5*100)</f>
        <v>13.317208817310199</v>
      </c>
      <c r="H7" s="143" t="s">
        <v>60</v>
      </c>
      <c r="I7" s="145">
        <v>12186</v>
      </c>
      <c r="J7" s="144">
        <f>SUM(I7/I5*100)</f>
        <v>15.766389359692589</v>
      </c>
      <c r="K7" s="145">
        <v>10773</v>
      </c>
      <c r="L7" s="144">
        <f>SUM(K7/K5*100)</f>
        <v>15.602641717116125</v>
      </c>
    </row>
    <row r="8" spans="2:12" ht="15" customHeight="1" x14ac:dyDescent="0.25">
      <c r="B8" s="12" t="s">
        <v>54</v>
      </c>
      <c r="C8" s="102">
        <v>21884</v>
      </c>
      <c r="D8" s="34">
        <f>SUM(C8/C5*100)</f>
        <v>28.313775213155481</v>
      </c>
      <c r="E8" s="102">
        <v>18387</v>
      </c>
      <c r="F8" s="510">
        <f>SUM(E8/E5*100)</f>
        <v>26.630072705153086</v>
      </c>
      <c r="H8" s="12" t="s">
        <v>8</v>
      </c>
      <c r="I8" s="102">
        <v>20673</v>
      </c>
      <c r="J8" s="620">
        <f>SUM(I8/I5*100)</f>
        <v>26.746969246095926</v>
      </c>
      <c r="K8" s="102">
        <v>18256</v>
      </c>
      <c r="L8" s="620">
        <f>SUM(K8/K5*100)</f>
        <v>26.440344118413812</v>
      </c>
    </row>
    <row r="9" spans="2:12" ht="15.75" customHeight="1" x14ac:dyDescent="0.25">
      <c r="B9" s="12" t="s">
        <v>55</v>
      </c>
      <c r="C9" s="102">
        <v>19369</v>
      </c>
      <c r="D9" s="34">
        <f>SUM(C9/C5*100)</f>
        <v>25.059838791062351</v>
      </c>
      <c r="E9" s="102">
        <v>17214</v>
      </c>
      <c r="F9" s="510">
        <f>SUM(E9/E5*100)</f>
        <v>24.931205283434231</v>
      </c>
      <c r="G9" s="346"/>
      <c r="H9" s="12" t="s">
        <v>286</v>
      </c>
      <c r="I9" s="102">
        <v>9035</v>
      </c>
      <c r="J9" s="34">
        <f>SUM(I9/I5*100)</f>
        <v>11.689588697261001</v>
      </c>
      <c r="K9" s="102">
        <v>7895</v>
      </c>
      <c r="L9" s="34">
        <f>SUM(K9/K5*100)</f>
        <v>11.434406048141819</v>
      </c>
    </row>
    <row r="10" spans="2:12" ht="16.5" customHeight="1" x14ac:dyDescent="0.25">
      <c r="B10" s="12" t="s">
        <v>56</v>
      </c>
      <c r="C10" s="102">
        <v>14464</v>
      </c>
      <c r="D10" s="34">
        <f>SUM(C10/C5*100)</f>
        <v>18.713692409206764</v>
      </c>
      <c r="E10" s="102">
        <v>13359</v>
      </c>
      <c r="F10" s="510">
        <f>SUM(E10/E5*100)</f>
        <v>19.347970917938763</v>
      </c>
      <c r="H10" s="12" t="s">
        <v>61</v>
      </c>
      <c r="I10" s="102">
        <v>20913</v>
      </c>
      <c r="J10" s="620">
        <f>SUM(I10/I5*100)</f>
        <v>27.057484053770814</v>
      </c>
      <c r="K10" s="102">
        <v>19248</v>
      </c>
      <c r="L10" s="620">
        <f>SUM(K10/K5*100)</f>
        <v>27.877067462271526</v>
      </c>
    </row>
    <row r="11" spans="2:12" ht="16.5" customHeight="1" thickBot="1" x14ac:dyDescent="0.3">
      <c r="B11" s="12" t="s">
        <v>57</v>
      </c>
      <c r="C11" s="102">
        <v>7492</v>
      </c>
      <c r="D11" s="34">
        <f>SUM(C11/C5*100)</f>
        <v>9.6932372462511811</v>
      </c>
      <c r="E11" s="102">
        <v>6850</v>
      </c>
      <c r="F11" s="34">
        <f>SUM(E11/E5*100)</f>
        <v>9.920922283694928</v>
      </c>
      <c r="H11" s="101" t="s">
        <v>297</v>
      </c>
      <c r="I11" s="103">
        <v>14484</v>
      </c>
      <c r="J11" s="37">
        <f>SUM(I11/I5*100)</f>
        <v>18.739568643179673</v>
      </c>
      <c r="K11" s="103">
        <v>12874</v>
      </c>
      <c r="L11" s="511">
        <f>SUM(K11/K5*100)</f>
        <v>18.645540654056717</v>
      </c>
    </row>
    <row r="12" spans="2:12" ht="15.75" thickBot="1" x14ac:dyDescent="0.3">
      <c r="B12" s="101" t="s">
        <v>70</v>
      </c>
      <c r="C12" s="103">
        <v>4204</v>
      </c>
      <c r="D12" s="37">
        <f>SUM(C12/C5*100)</f>
        <v>5.4391843811051741</v>
      </c>
      <c r="E12" s="103">
        <v>4041</v>
      </c>
      <c r="F12" s="37">
        <f>SUM(E12/E5*100)</f>
        <v>5.8526199924687887</v>
      </c>
    </row>
    <row r="13" spans="2:12" ht="17.25" customHeight="1" x14ac:dyDescent="0.25"/>
    <row r="14" spans="2:12" ht="14.25" customHeight="1" x14ac:dyDescent="0.25">
      <c r="B14" s="11" t="s">
        <v>301</v>
      </c>
    </row>
    <row r="15" spans="2:12" ht="15.75" thickBot="1" x14ac:dyDescent="0.3">
      <c r="B15" s="11" t="s">
        <v>237</v>
      </c>
    </row>
    <row r="16" spans="2:12" ht="21.75" customHeight="1" thickBot="1" x14ac:dyDescent="0.3">
      <c r="B16" s="355"/>
      <c r="C16" s="867" t="s">
        <v>360</v>
      </c>
      <c r="D16" s="869"/>
      <c r="E16" s="867" t="s">
        <v>448</v>
      </c>
      <c r="F16" s="869"/>
    </row>
    <row r="17" spans="2:7" ht="34.5" customHeight="1" thickBot="1" x14ac:dyDescent="0.3">
      <c r="B17" s="356" t="s">
        <v>3</v>
      </c>
      <c r="C17" s="459" t="s">
        <v>285</v>
      </c>
      <c r="D17" s="358" t="s">
        <v>296</v>
      </c>
      <c r="E17" s="459" t="s">
        <v>285</v>
      </c>
      <c r="F17" s="358" t="s">
        <v>296</v>
      </c>
    </row>
    <row r="18" spans="2:7" ht="24" customHeight="1" thickBot="1" x14ac:dyDescent="0.3">
      <c r="B18" s="139" t="s">
        <v>51</v>
      </c>
      <c r="C18" s="140">
        <f>SUM(C20:C26)</f>
        <v>77291</v>
      </c>
      <c r="D18" s="141">
        <f>SUM(D20:D26)</f>
        <v>100</v>
      </c>
      <c r="E18" s="142">
        <f>SUM(E20:E26)</f>
        <v>69046</v>
      </c>
      <c r="F18" s="141">
        <f>SUM(F20:F26)</f>
        <v>100.00000000000001</v>
      </c>
    </row>
    <row r="19" spans="2:7" ht="21" customHeight="1" thickBot="1" x14ac:dyDescent="0.3">
      <c r="B19" s="494" t="s">
        <v>295</v>
      </c>
      <c r="C19" s="146"/>
      <c r="D19" s="146"/>
      <c r="E19" s="146"/>
      <c r="F19" s="147"/>
    </row>
    <row r="20" spans="2:7" ht="19.5" customHeight="1" thickTop="1" x14ac:dyDescent="0.25">
      <c r="B20" s="143" t="s">
        <v>63</v>
      </c>
      <c r="C20" s="145">
        <v>15914</v>
      </c>
      <c r="D20" s="144">
        <f>SUM(C20/C18*100)</f>
        <v>20.589719372242563</v>
      </c>
      <c r="E20" s="145">
        <v>14391</v>
      </c>
      <c r="F20" s="512">
        <f>SUM(E20/E18*100)</f>
        <v>20.842626654693973</v>
      </c>
    </row>
    <row r="21" spans="2:7" x14ac:dyDescent="0.25">
      <c r="B21" s="12" t="s">
        <v>71</v>
      </c>
      <c r="C21" s="102">
        <v>20418</v>
      </c>
      <c r="D21" s="34">
        <f>SUM(C21/C18*100)</f>
        <v>26.417047262941352</v>
      </c>
      <c r="E21" s="102">
        <v>18256</v>
      </c>
      <c r="F21" s="510">
        <f>SUM(E21/E18*100)</f>
        <v>26.440344118413812</v>
      </c>
    </row>
    <row r="22" spans="2:7" ht="15.75" customHeight="1" x14ac:dyDescent="0.25">
      <c r="B22" s="12" t="s">
        <v>72</v>
      </c>
      <c r="C22" s="102">
        <v>12078</v>
      </c>
      <c r="D22" s="34">
        <f>SUM(C22/C18*100)</f>
        <v>15.626657696238889</v>
      </c>
      <c r="E22" s="102">
        <v>10791</v>
      </c>
      <c r="F22" s="34">
        <f>SUM(E22/E18*100)</f>
        <v>15.628711293919995</v>
      </c>
    </row>
    <row r="23" spans="2:7" ht="18" customHeight="1" x14ac:dyDescent="0.25">
      <c r="B23" s="12" t="s">
        <v>73</v>
      </c>
      <c r="C23" s="102">
        <v>10786</v>
      </c>
      <c r="D23" s="34">
        <f>SUM(C23/C18*100)</f>
        <v>13.955052981589059</v>
      </c>
      <c r="E23" s="102">
        <v>9665</v>
      </c>
      <c r="F23" s="34">
        <f>SUM(E23/E18*100)</f>
        <v>13.997914433855691</v>
      </c>
      <c r="G23" s="447"/>
    </row>
    <row r="24" spans="2:7" ht="20.25" customHeight="1" x14ac:dyDescent="0.25">
      <c r="B24" s="148" t="s">
        <v>74</v>
      </c>
      <c r="C24" s="149">
        <v>5268</v>
      </c>
      <c r="D24" s="41">
        <f>SUM(C24/C18*100)</f>
        <v>6.8158000284638574</v>
      </c>
      <c r="E24" s="149">
        <v>4683</v>
      </c>
      <c r="F24" s="41">
        <f>SUM(E24/E18*100)</f>
        <v>6.7824348984734817</v>
      </c>
      <c r="G24" s="346"/>
    </row>
    <row r="25" spans="2:7" ht="15.75" customHeight="1" x14ac:dyDescent="0.25">
      <c r="B25" s="148" t="s">
        <v>69</v>
      </c>
      <c r="C25" s="149">
        <v>1767</v>
      </c>
      <c r="D25" s="41">
        <f>SUM(C25/C18*100)</f>
        <v>2.2861652715063849</v>
      </c>
      <c r="E25" s="149">
        <v>1597</v>
      </c>
      <c r="F25" s="41">
        <f>SUM(E25/E18*100)</f>
        <v>2.3129507864322338</v>
      </c>
    </row>
    <row r="26" spans="2:7" ht="16.5" customHeight="1" thickBot="1" x14ac:dyDescent="0.3">
      <c r="B26" s="101" t="s">
        <v>64</v>
      </c>
      <c r="C26" s="103">
        <v>11060</v>
      </c>
      <c r="D26" s="37">
        <f>SUM(C26/C18*100)</f>
        <v>14.309557387017893</v>
      </c>
      <c r="E26" s="103">
        <v>9663</v>
      </c>
      <c r="F26" s="37">
        <f>SUM(E26/E18*100)</f>
        <v>13.995017814210817</v>
      </c>
    </row>
    <row r="35" spans="3:6" x14ac:dyDescent="0.25">
      <c r="C35" s="65"/>
      <c r="D35" s="346"/>
      <c r="F35" s="346"/>
    </row>
  </sheetData>
  <mergeCells count="6">
    <mergeCell ref="K3:L3"/>
    <mergeCell ref="C3:D3"/>
    <mergeCell ref="E3:F3"/>
    <mergeCell ref="C16:D16"/>
    <mergeCell ref="E16:F16"/>
    <mergeCell ref="I3:J3"/>
  </mergeCells>
  <pageMargins left="0" right="0" top="1.3779527559055118" bottom="0" header="0.31496062992125984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Nazwane zakresy</vt:lpstr>
      </vt:variant>
      <vt:variant>
        <vt:i4>1</vt:i4>
      </vt:variant>
    </vt:vector>
  </HeadingPairs>
  <TitlesOfParts>
    <vt:vector size="27" baseType="lpstr">
      <vt:lpstr>T.I</vt:lpstr>
      <vt:lpstr>T.II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</vt:lpstr>
      <vt:lpstr>T.XV</vt:lpstr>
      <vt:lpstr>T.XVI</vt:lpstr>
      <vt:lpstr>T.XVII</vt:lpstr>
      <vt:lpstr>T.XVIII</vt:lpstr>
      <vt:lpstr>T.XIX</vt:lpstr>
      <vt:lpstr>T.XX</vt:lpstr>
      <vt:lpstr>T.XXI</vt:lpstr>
      <vt:lpstr>T.XXII</vt:lpstr>
      <vt:lpstr>T.XXIII</vt:lpstr>
      <vt:lpstr>T.XXIV</vt:lpstr>
      <vt:lpstr>T.XXV</vt:lpstr>
      <vt:lpstr>T.XXVI</vt:lpstr>
      <vt:lpstr>T.XXVII</vt:lpstr>
      <vt:lpstr>T.XXVIII</vt:lpstr>
      <vt:lpstr>Tabela_II._____BEZROBOTNI_W_PUP_ORAZ_STOPA_BEZROBOCIA_WG_POWIATÓW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Kowal Faustyna</cp:lastModifiedBy>
  <cp:lastPrinted>2023-04-03T06:26:51Z</cp:lastPrinted>
  <dcterms:created xsi:type="dcterms:W3CDTF">2016-01-29T08:03:05Z</dcterms:created>
  <dcterms:modified xsi:type="dcterms:W3CDTF">2023-04-03T06:27:14Z</dcterms:modified>
</cp:coreProperties>
</file>