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.foremny\Desktop\WPF\2023\uchwały\Marzec\Sejmik\"/>
    </mc:Choice>
  </mc:AlternateContent>
  <xr:revisionPtr revIDLastSave="0" documentId="13_ncr:1_{4ED7FC36-18AB-45B8-9C1D-F439D98D4E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ienie marzec" sheetId="8" r:id="rId1"/>
    <sheet name="Zał. nr 2" sheetId="7" r:id="rId2"/>
  </sheets>
  <externalReferences>
    <externalReference r:id="rId3"/>
    <externalReference r:id="rId4"/>
  </externalReferences>
  <definedNames>
    <definedName name="IdRozp" localSheetId="0">[1]DaneZrodlowe!$N$3</definedName>
    <definedName name="IdRozp">[2]DaneZrodlowe!$N$3</definedName>
    <definedName name="_xlnm.Print_Area" localSheetId="1">'Zał. nr 2'!$A$1:$Z$26</definedName>
    <definedName name="_xlnm.Print_Area" localSheetId="0">'zestawienie marzec'!$A$1:$BN$94</definedName>
    <definedName name="Ostatni_rok_analizy" localSheetId="0">[1]WPF_Analiza!$Q$1</definedName>
    <definedName name="Ostatni_rok_analizy">[2]WPF_Analiza!$Q$1</definedName>
    <definedName name="RokBazowy" localSheetId="0">[1]DaneZrodlowe!$N$1</definedName>
    <definedName name="RokBazowy">[2]DaneZrodlowe!$N$1</definedName>
    <definedName name="RokMaxProg" localSheetId="0">[1]DaneZrodlowe!$N$2</definedName>
    <definedName name="RokMaxProg">[2]DaneZrodlowe!$N$2</definedName>
    <definedName name="Srednia" localSheetId="0">[1]DaneZrodlowe!$N$4</definedName>
    <definedName name="Srednia">[2]DaneZrodlowe!$N$4</definedName>
    <definedName name="_xlnm.Print_Titles" localSheetId="0">'zestawienie marzec'!$3:$5</definedName>
    <definedName name="ver_raportu" localSheetId="0">[1]WPF_bazowy!$N$3</definedName>
    <definedName name="ver_raportu">[2]WPF_bazowy!$N$3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00" i="8" l="1"/>
  <c r="AE96" i="8"/>
  <c r="AN98" i="8"/>
  <c r="AK97" i="8"/>
  <c r="AK100" i="8" s="1"/>
  <c r="AH97" i="8"/>
  <c r="AE97" i="8"/>
  <c r="AE100" i="8" s="1"/>
  <c r="AB97" i="8"/>
  <c r="AN100" i="8"/>
  <c r="AH100" i="8"/>
  <c r="AN97" i="8"/>
  <c r="AQ100" i="8"/>
  <c r="AQ97" i="8"/>
  <c r="AR97" i="8"/>
  <c r="AH96" i="8"/>
  <c r="AK96" i="8"/>
  <c r="AN96" i="8"/>
  <c r="AQ96" i="8"/>
  <c r="AB96" i="8"/>
  <c r="AE98" i="8"/>
  <c r="AH98" i="8"/>
  <c r="AK98" i="8"/>
  <c r="AB98" i="8"/>
  <c r="F71" i="8" l="1"/>
  <c r="AB87" i="8" l="1"/>
  <c r="F87" i="8"/>
  <c r="BN84" i="8"/>
  <c r="BM84" i="8"/>
  <c r="BL84" i="8"/>
  <c r="BK84" i="8"/>
  <c r="BJ84" i="8"/>
  <c r="BI84" i="8"/>
  <c r="BH84" i="8"/>
  <c r="BG84" i="8"/>
  <c r="BF84" i="8"/>
  <c r="BE84" i="8"/>
  <c r="BD84" i="8"/>
  <c r="BC84" i="8"/>
  <c r="BB84" i="8"/>
  <c r="BA84" i="8"/>
  <c r="AZ84" i="8"/>
  <c r="AY84" i="8"/>
  <c r="AX84" i="8"/>
  <c r="AW84" i="8"/>
  <c r="AV84" i="8"/>
  <c r="AU84" i="8"/>
  <c r="AT84" i="8"/>
  <c r="AS84" i="8"/>
  <c r="AR84" i="8"/>
  <c r="AQ84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AE82" i="8"/>
  <c r="BL78" i="8"/>
  <c r="BF78" i="8"/>
  <c r="BE78" i="8"/>
  <c r="BC78" i="8"/>
  <c r="BB78" i="8"/>
  <c r="AZ78" i="8"/>
  <c r="AY78" i="8"/>
  <c r="AW78" i="8"/>
  <c r="AV78" i="8"/>
  <c r="AT78" i="8"/>
  <c r="AS78" i="8"/>
  <c r="AQ78" i="8"/>
  <c r="AP78" i="8"/>
  <c r="AN78" i="8"/>
  <c r="AM78" i="8"/>
  <c r="AK78" i="8"/>
  <c r="AJ78" i="8"/>
  <c r="AH78" i="8"/>
  <c r="AG78" i="8"/>
  <c r="AE78" i="8"/>
  <c r="AD78" i="8"/>
  <c r="AB78" i="8"/>
  <c r="AA78" i="8"/>
  <c r="Y78" i="8"/>
  <c r="X78" i="8"/>
  <c r="V78" i="8"/>
  <c r="U78" i="8"/>
  <c r="S78" i="8"/>
  <c r="R78" i="8"/>
  <c r="P78" i="8"/>
  <c r="O78" i="8"/>
  <c r="M78" i="8"/>
  <c r="L78" i="8"/>
  <c r="J78" i="8"/>
  <c r="I78" i="8"/>
  <c r="G78" i="8"/>
  <c r="F78" i="8"/>
  <c r="BL77" i="8"/>
  <c r="BF77" i="8"/>
  <c r="BE77" i="8"/>
  <c r="BC77" i="8"/>
  <c r="BB77" i="8"/>
  <c r="AZ77" i="8"/>
  <c r="AY77" i="8"/>
  <c r="AW77" i="8"/>
  <c r="AV77" i="8"/>
  <c r="AT77" i="8"/>
  <c r="AS77" i="8"/>
  <c r="AQ77" i="8"/>
  <c r="AP77" i="8"/>
  <c r="AN77" i="8"/>
  <c r="AM77" i="8"/>
  <c r="AK77" i="8"/>
  <c r="AJ77" i="8"/>
  <c r="AH77" i="8"/>
  <c r="AG77" i="8"/>
  <c r="AE77" i="8"/>
  <c r="AD77" i="8"/>
  <c r="AB77" i="8"/>
  <c r="AA77" i="8"/>
  <c r="Y77" i="8"/>
  <c r="X77" i="8"/>
  <c r="V77" i="8"/>
  <c r="U77" i="8"/>
  <c r="S77" i="8"/>
  <c r="R77" i="8"/>
  <c r="Q77" i="8"/>
  <c r="P77" i="8"/>
  <c r="O77" i="8"/>
  <c r="M77" i="8"/>
  <c r="L77" i="8"/>
  <c r="J77" i="8"/>
  <c r="I77" i="8"/>
  <c r="G77" i="8"/>
  <c r="F77" i="8"/>
  <c r="BL76" i="8"/>
  <c r="BF76" i="8"/>
  <c r="BE76" i="8"/>
  <c r="BC76" i="8"/>
  <c r="BB76" i="8"/>
  <c r="AZ76" i="8"/>
  <c r="AY76" i="8"/>
  <c r="AW76" i="8"/>
  <c r="AV76" i="8"/>
  <c r="AT76" i="8"/>
  <c r="AS76" i="8"/>
  <c r="AQ76" i="8"/>
  <c r="AP76" i="8"/>
  <c r="AN76" i="8"/>
  <c r="AM76" i="8"/>
  <c r="AK76" i="8"/>
  <c r="AJ76" i="8"/>
  <c r="AH76" i="8"/>
  <c r="AG76" i="8"/>
  <c r="AE76" i="8"/>
  <c r="AD76" i="8"/>
  <c r="AB76" i="8"/>
  <c r="AA76" i="8"/>
  <c r="Y76" i="8"/>
  <c r="X76" i="8"/>
  <c r="V76" i="8"/>
  <c r="U76" i="8"/>
  <c r="S76" i="8"/>
  <c r="R76" i="8"/>
  <c r="P76" i="8"/>
  <c r="O76" i="8"/>
  <c r="M76" i="8"/>
  <c r="L76" i="8"/>
  <c r="J76" i="8"/>
  <c r="I76" i="8"/>
  <c r="G76" i="8"/>
  <c r="F76" i="8"/>
  <c r="F81" i="8" s="1"/>
  <c r="BL73" i="8"/>
  <c r="BL83" i="8" s="1"/>
  <c r="BF73" i="8"/>
  <c r="BF83" i="8" s="1"/>
  <c r="BE73" i="8"/>
  <c r="BE83" i="8" s="1"/>
  <c r="BC73" i="8"/>
  <c r="BB73" i="8"/>
  <c r="BB83" i="8" s="1"/>
  <c r="AZ73" i="8"/>
  <c r="AZ83" i="8" s="1"/>
  <c r="AY73" i="8"/>
  <c r="AW73" i="8"/>
  <c r="AW83" i="8" s="1"/>
  <c r="AV73" i="8"/>
  <c r="AV83" i="8" s="1"/>
  <c r="AT73" i="8"/>
  <c r="AT83" i="8" s="1"/>
  <c r="AS73" i="8"/>
  <c r="AQ73" i="8"/>
  <c r="AQ83" i="8" s="1"/>
  <c r="AP73" i="8"/>
  <c r="AP83" i="8" s="1"/>
  <c r="AN73" i="8"/>
  <c r="AN83" i="8" s="1"/>
  <c r="AM73" i="8"/>
  <c r="AK73" i="8"/>
  <c r="AK83" i="8" s="1"/>
  <c r="AJ73" i="8"/>
  <c r="AH73" i="8"/>
  <c r="AH83" i="8" s="1"/>
  <c r="AG73" i="8"/>
  <c r="AE73" i="8"/>
  <c r="AE83" i="8" s="1"/>
  <c r="AD73" i="8"/>
  <c r="AD83" i="8" s="1"/>
  <c r="AB73" i="8"/>
  <c r="AB83" i="8" s="1"/>
  <c r="AA73" i="8"/>
  <c r="Y73" i="8"/>
  <c r="X73" i="8"/>
  <c r="X83" i="8" s="1"/>
  <c r="V73" i="8"/>
  <c r="V83" i="8" s="1"/>
  <c r="U73" i="8"/>
  <c r="S73" i="8"/>
  <c r="S83" i="8" s="1"/>
  <c r="R73" i="8"/>
  <c r="P73" i="8"/>
  <c r="P83" i="8" s="1"/>
  <c r="O73" i="8"/>
  <c r="M73" i="8"/>
  <c r="M83" i="8" s="1"/>
  <c r="L73" i="8"/>
  <c r="L83" i="8" s="1"/>
  <c r="J73" i="8"/>
  <c r="J83" i="8" s="1"/>
  <c r="I73" i="8"/>
  <c r="G73" i="8"/>
  <c r="F73" i="8"/>
  <c r="F83" i="8" s="1"/>
  <c r="BL72" i="8"/>
  <c r="BL82" i="8" s="1"/>
  <c r="BK72" i="8"/>
  <c r="BF72" i="8"/>
  <c r="BE72" i="8"/>
  <c r="BC72" i="8"/>
  <c r="BC82" i="8" s="1"/>
  <c r="BB72" i="8"/>
  <c r="AZ72" i="8"/>
  <c r="AY72" i="8"/>
  <c r="AW72" i="8"/>
  <c r="AW82" i="8" s="1"/>
  <c r="AV72" i="8"/>
  <c r="AV82" i="8" s="1"/>
  <c r="AT72" i="8"/>
  <c r="AS72" i="8"/>
  <c r="AQ72" i="8"/>
  <c r="AQ82" i="8" s="1"/>
  <c r="AQ91" i="8" s="1"/>
  <c r="AP72" i="8"/>
  <c r="AP82" i="8" s="1"/>
  <c r="AP91" i="8" s="1"/>
  <c r="AN72" i="8"/>
  <c r="AM72" i="8"/>
  <c r="AK72" i="8"/>
  <c r="AK82" i="8" s="1"/>
  <c r="AJ72" i="8"/>
  <c r="AJ82" i="8" s="1"/>
  <c r="AJ91" i="8" s="1"/>
  <c r="AH72" i="8"/>
  <c r="AG72" i="8"/>
  <c r="AE72" i="8"/>
  <c r="AD72" i="8"/>
  <c r="AB72" i="8"/>
  <c r="AA72" i="8"/>
  <c r="Y72" i="8"/>
  <c r="Y82" i="8" s="1"/>
  <c r="Y91" i="8" s="1"/>
  <c r="X72" i="8"/>
  <c r="X82" i="8" s="1"/>
  <c r="V72" i="8"/>
  <c r="U72" i="8"/>
  <c r="S72" i="8"/>
  <c r="S82" i="8" s="1"/>
  <c r="R72" i="8"/>
  <c r="Q72" i="8"/>
  <c r="P72" i="8"/>
  <c r="O72" i="8"/>
  <c r="O82" i="8" s="1"/>
  <c r="M72" i="8"/>
  <c r="M82" i="8" s="1"/>
  <c r="L72" i="8"/>
  <c r="J72" i="8"/>
  <c r="I72" i="8"/>
  <c r="I82" i="8" s="1"/>
  <c r="G72" i="8"/>
  <c r="G82" i="8" s="1"/>
  <c r="F72" i="8"/>
  <c r="BL71" i="8"/>
  <c r="BF71" i="8"/>
  <c r="BF81" i="8" s="1"/>
  <c r="BE71" i="8"/>
  <c r="BE81" i="8" s="1"/>
  <c r="BC71" i="8"/>
  <c r="BB71" i="8"/>
  <c r="AZ71" i="8"/>
  <c r="AZ81" i="8" s="1"/>
  <c r="AY71" i="8"/>
  <c r="AY81" i="8" s="1"/>
  <c r="AW71" i="8"/>
  <c r="AV71" i="8"/>
  <c r="AT71" i="8"/>
  <c r="AT81" i="8" s="1"/>
  <c r="AS71" i="8"/>
  <c r="AQ71" i="8"/>
  <c r="AP71" i="8"/>
  <c r="AN71" i="8"/>
  <c r="AM71" i="8"/>
  <c r="AM81" i="8" s="1"/>
  <c r="AK71" i="8"/>
  <c r="AJ71" i="8"/>
  <c r="AH71" i="8"/>
  <c r="AG71" i="8"/>
  <c r="AG81" i="8" s="1"/>
  <c r="AE71" i="8"/>
  <c r="AD71" i="8"/>
  <c r="AB71" i="8"/>
  <c r="AA71" i="8"/>
  <c r="AA81" i="8" s="1"/>
  <c r="Y71" i="8"/>
  <c r="X71" i="8"/>
  <c r="V71" i="8"/>
  <c r="V81" i="8" s="1"/>
  <c r="U71" i="8"/>
  <c r="S71" i="8"/>
  <c r="R71" i="8"/>
  <c r="P71" i="8"/>
  <c r="P81" i="8" s="1"/>
  <c r="O71" i="8"/>
  <c r="O81" i="8" s="1"/>
  <c r="M71" i="8"/>
  <c r="L71" i="8"/>
  <c r="J71" i="8"/>
  <c r="J81" i="8" s="1"/>
  <c r="I71" i="8"/>
  <c r="I81" i="8" s="1"/>
  <c r="G71" i="8"/>
  <c r="BL70" i="8"/>
  <c r="BK70" i="8"/>
  <c r="BG70" i="8"/>
  <c r="BF70" i="8"/>
  <c r="BE70" i="8"/>
  <c r="BD70" i="8"/>
  <c r="BC70" i="8"/>
  <c r="BB70" i="8"/>
  <c r="BA70" i="8"/>
  <c r="AZ70" i="8"/>
  <c r="AY70" i="8"/>
  <c r="AX70" i="8"/>
  <c r="AW70" i="8"/>
  <c r="AV70" i="8"/>
  <c r="AU70" i="8"/>
  <c r="AT70" i="8"/>
  <c r="AS70" i="8"/>
  <c r="AR70" i="8"/>
  <c r="AQ70" i="8"/>
  <c r="AP70" i="8"/>
  <c r="AO70" i="8"/>
  <c r="AN70" i="8"/>
  <c r="AM70" i="8"/>
  <c r="AK70" i="8"/>
  <c r="AJ70" i="8"/>
  <c r="AH70" i="8"/>
  <c r="AG70" i="8"/>
  <c r="AE70" i="8"/>
  <c r="AD70" i="8"/>
  <c r="AB70" i="8"/>
  <c r="AA70" i="8"/>
  <c r="Y70" i="8"/>
  <c r="X70" i="8"/>
  <c r="V70" i="8"/>
  <c r="S70" i="8"/>
  <c r="Q70" i="8"/>
  <c r="P70" i="8"/>
  <c r="O70" i="8"/>
  <c r="M70" i="8"/>
  <c r="L70" i="8"/>
  <c r="J70" i="8"/>
  <c r="I70" i="8"/>
  <c r="G70" i="8"/>
  <c r="F70" i="8"/>
  <c r="BM69" i="8"/>
  <c r="BM70" i="8" s="1"/>
  <c r="BI69" i="8"/>
  <c r="BI70" i="8" s="1"/>
  <c r="BH69" i="8"/>
  <c r="AL69" i="8"/>
  <c r="AL70" i="8" s="1"/>
  <c r="AI69" i="8"/>
  <c r="AI70" i="8" s="1"/>
  <c r="AF69" i="8"/>
  <c r="AF70" i="8" s="1"/>
  <c r="AC69" i="8"/>
  <c r="AC70" i="8" s="1"/>
  <c r="Z69" i="8"/>
  <c r="Z70" i="8" s="1"/>
  <c r="W69" i="8"/>
  <c r="W70" i="8" s="1"/>
  <c r="T69" i="8"/>
  <c r="T70" i="8" s="1"/>
  <c r="N69" i="8"/>
  <c r="N70" i="8" s="1"/>
  <c r="K69" i="8"/>
  <c r="H69" i="8"/>
  <c r="H70" i="8" s="1"/>
  <c r="BL68" i="8"/>
  <c r="BK68" i="8"/>
  <c r="BF68" i="8"/>
  <c r="BE68" i="8"/>
  <c r="BC68" i="8"/>
  <c r="BB68" i="8"/>
  <c r="AZ68" i="8"/>
  <c r="AY68" i="8"/>
  <c r="AW68" i="8"/>
  <c r="AV68" i="8"/>
  <c r="AT68" i="8"/>
  <c r="AS68" i="8"/>
  <c r="AQ68" i="8"/>
  <c r="AP68" i="8"/>
  <c r="AN68" i="8"/>
  <c r="AM68" i="8"/>
  <c r="AK68" i="8"/>
  <c r="AJ68" i="8"/>
  <c r="AH68" i="8"/>
  <c r="AG68" i="8"/>
  <c r="AE68" i="8"/>
  <c r="AD68" i="8"/>
  <c r="AB68" i="8"/>
  <c r="AA68" i="8"/>
  <c r="Y68" i="8"/>
  <c r="X68" i="8"/>
  <c r="V68" i="8"/>
  <c r="S68" i="8"/>
  <c r="Q68" i="8"/>
  <c r="P68" i="8"/>
  <c r="O68" i="8"/>
  <c r="M68" i="8"/>
  <c r="L68" i="8"/>
  <c r="J68" i="8"/>
  <c r="I68" i="8"/>
  <c r="G68" i="8"/>
  <c r="F68" i="8"/>
  <c r="BM67" i="8"/>
  <c r="BM68" i="8" s="1"/>
  <c r="BI67" i="8"/>
  <c r="BI68" i="8" s="1"/>
  <c r="BH67" i="8"/>
  <c r="BH68" i="8" s="1"/>
  <c r="BG67" i="8"/>
  <c r="BD67" i="8"/>
  <c r="BD68" i="8" s="1"/>
  <c r="BA67" i="8"/>
  <c r="BA68" i="8" s="1"/>
  <c r="AX67" i="8"/>
  <c r="AX68" i="8" s="1"/>
  <c r="AU67" i="8"/>
  <c r="AR67" i="8"/>
  <c r="AR68" i="8" s="1"/>
  <c r="AO67" i="8"/>
  <c r="AL67" i="8"/>
  <c r="AL68" i="8" s="1"/>
  <c r="AI67" i="8"/>
  <c r="AI68" i="8" s="1"/>
  <c r="AF67" i="8"/>
  <c r="AF68" i="8" s="1"/>
  <c r="AC67" i="8"/>
  <c r="Z67" i="8"/>
  <c r="Z68" i="8" s="1"/>
  <c r="W67" i="8"/>
  <c r="W68" i="8" s="1"/>
  <c r="T67" i="8"/>
  <c r="T68" i="8" s="1"/>
  <c r="N67" i="8"/>
  <c r="K67" i="8"/>
  <c r="K68" i="8" s="1"/>
  <c r="H67" i="8"/>
  <c r="H68" i="8" s="1"/>
  <c r="BM66" i="8"/>
  <c r="BL66" i="8"/>
  <c r="BK66" i="8"/>
  <c r="BG66" i="8"/>
  <c r="BF66" i="8"/>
  <c r="BE66" i="8"/>
  <c r="BD66" i="8"/>
  <c r="BC66" i="8"/>
  <c r="BB66" i="8"/>
  <c r="BA66" i="8"/>
  <c r="AZ66" i="8"/>
  <c r="AY66" i="8"/>
  <c r="AX66" i="8"/>
  <c r="AW66" i="8"/>
  <c r="AV66" i="8"/>
  <c r="AU66" i="8"/>
  <c r="AT66" i="8"/>
  <c r="AS66" i="8"/>
  <c r="AR66" i="8"/>
  <c r="AQ66" i="8"/>
  <c r="AP66" i="8"/>
  <c r="AO66" i="8"/>
  <c r="AN66" i="8"/>
  <c r="AM66" i="8"/>
  <c r="AK66" i="8"/>
  <c r="AJ66" i="8"/>
  <c r="AH66" i="8"/>
  <c r="AG66" i="8"/>
  <c r="AE66" i="8"/>
  <c r="AD66" i="8"/>
  <c r="AB66" i="8"/>
  <c r="AA66" i="8"/>
  <c r="Y66" i="8"/>
  <c r="X66" i="8"/>
  <c r="V66" i="8"/>
  <c r="S66" i="8"/>
  <c r="Q66" i="8"/>
  <c r="P66" i="8"/>
  <c r="O66" i="8"/>
  <c r="M66" i="8"/>
  <c r="L66" i="8"/>
  <c r="J66" i="8"/>
  <c r="I66" i="8"/>
  <c r="G66" i="8"/>
  <c r="F66" i="8"/>
  <c r="BM65" i="8"/>
  <c r="BI65" i="8"/>
  <c r="BI66" i="8" s="1"/>
  <c r="BH65" i="8"/>
  <c r="BH66" i="8" s="1"/>
  <c r="AL65" i="8"/>
  <c r="AI65" i="8"/>
  <c r="AF65" i="8"/>
  <c r="AF66" i="8" s="1"/>
  <c r="AC65" i="8"/>
  <c r="AC66" i="8" s="1"/>
  <c r="Z65" i="8"/>
  <c r="W65" i="8"/>
  <c r="W66" i="8" s="1"/>
  <c r="T65" i="8"/>
  <c r="T66" i="8" s="1"/>
  <c r="N65" i="8"/>
  <c r="N66" i="8" s="1"/>
  <c r="K65" i="8"/>
  <c r="H65" i="8"/>
  <c r="H66" i="8" s="1"/>
  <c r="BL64" i="8"/>
  <c r="BK64" i="8"/>
  <c r="BF64" i="8"/>
  <c r="BE64" i="8"/>
  <c r="BC64" i="8"/>
  <c r="BB64" i="8"/>
  <c r="AZ64" i="8"/>
  <c r="AY64" i="8"/>
  <c r="AW64" i="8"/>
  <c r="AV64" i="8"/>
  <c r="AT64" i="8"/>
  <c r="AS64" i="8"/>
  <c r="AQ64" i="8"/>
  <c r="AP64" i="8"/>
  <c r="AN64" i="8"/>
  <c r="AM64" i="8"/>
  <c r="AK64" i="8"/>
  <c r="AJ64" i="8"/>
  <c r="AH64" i="8"/>
  <c r="AG64" i="8"/>
  <c r="AE64" i="8"/>
  <c r="AD64" i="8"/>
  <c r="AB64" i="8"/>
  <c r="AA64" i="8"/>
  <c r="Y64" i="8"/>
  <c r="X64" i="8"/>
  <c r="V64" i="8"/>
  <c r="U64" i="8"/>
  <c r="S64" i="8"/>
  <c r="Q64" i="8"/>
  <c r="P64" i="8"/>
  <c r="O64" i="8"/>
  <c r="M64" i="8"/>
  <c r="L64" i="8"/>
  <c r="J64" i="8"/>
  <c r="I64" i="8"/>
  <c r="G64" i="8"/>
  <c r="F64" i="8"/>
  <c r="BM63" i="8"/>
  <c r="BM64" i="8" s="1"/>
  <c r="BI63" i="8"/>
  <c r="BI64" i="8" s="1"/>
  <c r="BH63" i="8"/>
  <c r="BH64" i="8" s="1"/>
  <c r="BG63" i="8"/>
  <c r="BG64" i="8" s="1"/>
  <c r="BD63" i="8"/>
  <c r="BD64" i="8" s="1"/>
  <c r="BA63" i="8"/>
  <c r="BA64" i="8" s="1"/>
  <c r="AX63" i="8"/>
  <c r="AX64" i="8" s="1"/>
  <c r="AU63" i="8"/>
  <c r="AU64" i="8" s="1"/>
  <c r="AR63" i="8"/>
  <c r="AR64" i="8" s="1"/>
  <c r="AO63" i="8"/>
  <c r="AO64" i="8" s="1"/>
  <c r="AL63" i="8"/>
  <c r="AL64" i="8" s="1"/>
  <c r="AI63" i="8"/>
  <c r="AI64" i="8" s="1"/>
  <c r="AF63" i="8"/>
  <c r="AF64" i="8" s="1"/>
  <c r="AC63" i="8"/>
  <c r="AC64" i="8" s="1"/>
  <c r="Z63" i="8"/>
  <c r="Z64" i="8" s="1"/>
  <c r="W63" i="8"/>
  <c r="W64" i="8" s="1"/>
  <c r="T63" i="8"/>
  <c r="T64" i="8" s="1"/>
  <c r="N63" i="8"/>
  <c r="N64" i="8" s="1"/>
  <c r="K63" i="8"/>
  <c r="K64" i="8" s="1"/>
  <c r="H63" i="8"/>
  <c r="H64" i="8" s="1"/>
  <c r="BL62" i="8"/>
  <c r="BK62" i="8"/>
  <c r="BF62" i="8"/>
  <c r="BE62" i="8"/>
  <c r="BC62" i="8"/>
  <c r="BB62" i="8"/>
  <c r="AZ62" i="8"/>
  <c r="AY62" i="8"/>
  <c r="AW62" i="8"/>
  <c r="AV62" i="8"/>
  <c r="AT62" i="8"/>
  <c r="AS62" i="8"/>
  <c r="AQ62" i="8"/>
  <c r="AP62" i="8"/>
  <c r="AN62" i="8"/>
  <c r="AM62" i="8"/>
  <c r="AK62" i="8"/>
  <c r="AJ62" i="8"/>
  <c r="AH62" i="8"/>
  <c r="AG62" i="8"/>
  <c r="AE62" i="8"/>
  <c r="AD62" i="8"/>
  <c r="AB62" i="8"/>
  <c r="AA62" i="8"/>
  <c r="Y62" i="8"/>
  <c r="X62" i="8"/>
  <c r="V62" i="8"/>
  <c r="U62" i="8"/>
  <c r="S62" i="8"/>
  <c r="Q62" i="8"/>
  <c r="P62" i="8"/>
  <c r="O62" i="8"/>
  <c r="M62" i="8"/>
  <c r="L62" i="8"/>
  <c r="J62" i="8"/>
  <c r="I62" i="8"/>
  <c r="G62" i="8"/>
  <c r="F62" i="8"/>
  <c r="BM61" i="8"/>
  <c r="BM62" i="8" s="1"/>
  <c r="BI61" i="8"/>
  <c r="BI62" i="8" s="1"/>
  <c r="BH61" i="8"/>
  <c r="BH62" i="8" s="1"/>
  <c r="BG61" i="8"/>
  <c r="BG62" i="8" s="1"/>
  <c r="BD61" i="8"/>
  <c r="BD62" i="8" s="1"/>
  <c r="BA61" i="8"/>
  <c r="BA62" i="8" s="1"/>
  <c r="AX61" i="8"/>
  <c r="AX62" i="8" s="1"/>
  <c r="AU61" i="8"/>
  <c r="AU62" i="8" s="1"/>
  <c r="AR61" i="8"/>
  <c r="AR62" i="8" s="1"/>
  <c r="AO61" i="8"/>
  <c r="AO62" i="8" s="1"/>
  <c r="AL61" i="8"/>
  <c r="AL62" i="8" s="1"/>
  <c r="AI61" i="8"/>
  <c r="AI62" i="8" s="1"/>
  <c r="AF61" i="8"/>
  <c r="AF62" i="8" s="1"/>
  <c r="AC61" i="8"/>
  <c r="AC62" i="8" s="1"/>
  <c r="Z61" i="8"/>
  <c r="Z62" i="8" s="1"/>
  <c r="W61" i="8"/>
  <c r="W62" i="8" s="1"/>
  <c r="T61" i="8"/>
  <c r="T62" i="8" s="1"/>
  <c r="N61" i="8"/>
  <c r="N62" i="8" s="1"/>
  <c r="K61" i="8"/>
  <c r="H61" i="8"/>
  <c r="H62" i="8" s="1"/>
  <c r="BL60" i="8"/>
  <c r="BK60" i="8"/>
  <c r="BG60" i="8"/>
  <c r="BF60" i="8"/>
  <c r="BE60" i="8"/>
  <c r="BD60" i="8"/>
  <c r="BC60" i="8"/>
  <c r="BB60" i="8"/>
  <c r="BA60" i="8"/>
  <c r="AZ60" i="8"/>
  <c r="AY60" i="8"/>
  <c r="AX60" i="8"/>
  <c r="AW60" i="8"/>
  <c r="AV60" i="8"/>
  <c r="AU60" i="8"/>
  <c r="AT60" i="8"/>
  <c r="AS60" i="8"/>
  <c r="AR60" i="8"/>
  <c r="AQ60" i="8"/>
  <c r="AP60" i="8"/>
  <c r="AN60" i="8"/>
  <c r="AM60" i="8"/>
  <c r="AK60" i="8"/>
  <c r="AJ60" i="8"/>
  <c r="AH60" i="8"/>
  <c r="AG60" i="8"/>
  <c r="AE60" i="8"/>
  <c r="AD60" i="8"/>
  <c r="AB60" i="8"/>
  <c r="AA60" i="8"/>
  <c r="Y60" i="8"/>
  <c r="X60" i="8"/>
  <c r="V60" i="8"/>
  <c r="U60" i="8"/>
  <c r="S60" i="8"/>
  <c r="R60" i="8"/>
  <c r="M60" i="8"/>
  <c r="L60" i="8"/>
  <c r="J60" i="8"/>
  <c r="I60" i="8"/>
  <c r="G60" i="8"/>
  <c r="F60" i="8"/>
  <c r="BM59" i="8"/>
  <c r="BI59" i="8"/>
  <c r="BH59" i="8"/>
  <c r="AO59" i="8"/>
  <c r="AO60" i="8" s="1"/>
  <c r="AL59" i="8"/>
  <c r="AI59" i="8"/>
  <c r="AF59" i="8"/>
  <c r="AC59" i="8"/>
  <c r="Z59" i="8"/>
  <c r="W59" i="8"/>
  <c r="T59" i="8"/>
  <c r="N59" i="8"/>
  <c r="K59" i="8"/>
  <c r="H59" i="8"/>
  <c r="BM58" i="8"/>
  <c r="BI58" i="8"/>
  <c r="BH58" i="8"/>
  <c r="AL58" i="8"/>
  <c r="AI58" i="8"/>
  <c r="AI60" i="8" s="1"/>
  <c r="AF58" i="8"/>
  <c r="AC58" i="8"/>
  <c r="Z58" i="8"/>
  <c r="W58" i="8"/>
  <c r="W60" i="8" s="1"/>
  <c r="T58" i="8"/>
  <c r="N58" i="8"/>
  <c r="K58" i="8"/>
  <c r="H58" i="8"/>
  <c r="H60" i="8" s="1"/>
  <c r="BL57" i="8"/>
  <c r="BF57" i="8"/>
  <c r="BE57" i="8"/>
  <c r="BC57" i="8"/>
  <c r="BB57" i="8"/>
  <c r="AZ57" i="8"/>
  <c r="AY57" i="8"/>
  <c r="AW57" i="8"/>
  <c r="AV57" i="8"/>
  <c r="AT57" i="8"/>
  <c r="AS57" i="8"/>
  <c r="AQ57" i="8"/>
  <c r="AP57" i="8"/>
  <c r="AN57" i="8"/>
  <c r="AM57" i="8"/>
  <c r="AK57" i="8"/>
  <c r="AJ57" i="8"/>
  <c r="AH57" i="8"/>
  <c r="AG57" i="8"/>
  <c r="AE57" i="8"/>
  <c r="AD57" i="8"/>
  <c r="AB57" i="8"/>
  <c r="Y57" i="8"/>
  <c r="X57" i="8"/>
  <c r="V57" i="8"/>
  <c r="U57" i="8"/>
  <c r="S57" i="8"/>
  <c r="R57" i="8"/>
  <c r="M57" i="8"/>
  <c r="L57" i="8"/>
  <c r="J57" i="8"/>
  <c r="I57" i="8"/>
  <c r="G57" i="8"/>
  <c r="F57" i="8"/>
  <c r="BM56" i="8"/>
  <c r="BI56" i="8"/>
  <c r="BH56" i="8"/>
  <c r="BG56" i="8"/>
  <c r="BG78" i="8" s="1"/>
  <c r="BD56" i="8"/>
  <c r="BA56" i="8"/>
  <c r="AX56" i="8"/>
  <c r="AU56" i="8"/>
  <c r="AU78" i="8" s="1"/>
  <c r="AR56" i="8"/>
  <c r="AO56" i="8"/>
  <c r="AL56" i="8"/>
  <c r="AI56" i="8"/>
  <c r="AF56" i="8"/>
  <c r="AC56" i="8"/>
  <c r="Z56" i="8"/>
  <c r="W56" i="8"/>
  <c r="T56" i="8"/>
  <c r="N56" i="8"/>
  <c r="K56" i="8"/>
  <c r="K57" i="8" s="1"/>
  <c r="H56" i="8"/>
  <c r="BK55" i="8"/>
  <c r="BI55" i="8"/>
  <c r="BI57" i="8" s="1"/>
  <c r="BH55" i="8"/>
  <c r="BG55" i="8"/>
  <c r="BG57" i="8" s="1"/>
  <c r="BD55" i="8"/>
  <c r="BA55" i="8"/>
  <c r="AX55" i="8"/>
  <c r="AU55" i="8"/>
  <c r="AR55" i="8"/>
  <c r="AO55" i="8"/>
  <c r="AO57" i="8" s="1"/>
  <c r="AL55" i="8"/>
  <c r="AI55" i="8"/>
  <c r="AI57" i="8" s="1"/>
  <c r="AF55" i="8"/>
  <c r="AC55" i="8"/>
  <c r="Z55" i="8"/>
  <c r="W55" i="8"/>
  <c r="T55" i="8"/>
  <c r="H55" i="8"/>
  <c r="BL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N54" i="8"/>
  <c r="AM54" i="8"/>
  <c r="AK54" i="8"/>
  <c r="AJ54" i="8"/>
  <c r="AH54" i="8"/>
  <c r="AG54" i="8"/>
  <c r="AE54" i="8"/>
  <c r="AD54" i="8"/>
  <c r="AB54" i="8"/>
  <c r="AA54" i="8"/>
  <c r="Y54" i="8"/>
  <c r="X54" i="8"/>
  <c r="V54" i="8"/>
  <c r="U54" i="8"/>
  <c r="S54" i="8"/>
  <c r="R54" i="8"/>
  <c r="M54" i="8"/>
  <c r="L54" i="8"/>
  <c r="J54" i="8"/>
  <c r="I54" i="8"/>
  <c r="G54" i="8"/>
  <c r="F54" i="8"/>
  <c r="BM53" i="8"/>
  <c r="BI53" i="8"/>
  <c r="BH53" i="8"/>
  <c r="AO53" i="8"/>
  <c r="AO54" i="8" s="1"/>
  <c r="AL53" i="8"/>
  <c r="AI53" i="8"/>
  <c r="AF53" i="8"/>
  <c r="AC53" i="8"/>
  <c r="AC54" i="8" s="1"/>
  <c r="Z53" i="8"/>
  <c r="W53" i="8"/>
  <c r="T53" i="8"/>
  <c r="N53" i="8"/>
  <c r="N54" i="8" s="1"/>
  <c r="K53" i="8"/>
  <c r="H53" i="8"/>
  <c r="BK52" i="8"/>
  <c r="BK54" i="8" s="1"/>
  <c r="BI52" i="8"/>
  <c r="BI54" i="8" s="1"/>
  <c r="BH52" i="8"/>
  <c r="AL52" i="8"/>
  <c r="AI52" i="8"/>
  <c r="AI54" i="8" s="1"/>
  <c r="AF52" i="8"/>
  <c r="AC52" i="8"/>
  <c r="Z52" i="8"/>
  <c r="W52" i="8"/>
  <c r="T52" i="8"/>
  <c r="N52" i="8"/>
  <c r="K52" i="8"/>
  <c r="H52" i="8"/>
  <c r="BL51" i="8"/>
  <c r="BF51" i="8"/>
  <c r="BE51" i="8"/>
  <c r="BC51" i="8"/>
  <c r="BB51" i="8"/>
  <c r="AZ51" i="8"/>
  <c r="AY51" i="8"/>
  <c r="AW51" i="8"/>
  <c r="AV51" i="8"/>
  <c r="AT51" i="8"/>
  <c r="AS51" i="8"/>
  <c r="AQ51" i="8"/>
  <c r="AP51" i="8"/>
  <c r="AN51" i="8"/>
  <c r="AM51" i="8"/>
  <c r="AK51" i="8"/>
  <c r="AJ51" i="8"/>
  <c r="AH51" i="8"/>
  <c r="AG51" i="8"/>
  <c r="AE51" i="8"/>
  <c r="AD51" i="8"/>
  <c r="AB51" i="8"/>
  <c r="AA51" i="8"/>
  <c r="Y51" i="8"/>
  <c r="X51" i="8"/>
  <c r="V51" i="8"/>
  <c r="U51" i="8"/>
  <c r="S51" i="8"/>
  <c r="Q51" i="8"/>
  <c r="P51" i="8"/>
  <c r="O51" i="8"/>
  <c r="M51" i="8"/>
  <c r="L51" i="8"/>
  <c r="J51" i="8"/>
  <c r="I51" i="8"/>
  <c r="H51" i="8"/>
  <c r="G51" i="8"/>
  <c r="F51" i="8"/>
  <c r="BK50" i="8"/>
  <c r="BM50" i="8" s="1"/>
  <c r="BM51" i="8" s="1"/>
  <c r="BI50" i="8"/>
  <c r="BI51" i="8" s="1"/>
  <c r="BH50" i="8"/>
  <c r="BH51" i="8" s="1"/>
  <c r="BG50" i="8"/>
  <c r="BG51" i="8" s="1"/>
  <c r="BD50" i="8"/>
  <c r="BD51" i="8" s="1"/>
  <c r="BA50" i="8"/>
  <c r="BA51" i="8" s="1"/>
  <c r="AX50" i="8"/>
  <c r="AX51" i="8" s="1"/>
  <c r="AU50" i="8"/>
  <c r="AU51" i="8" s="1"/>
  <c r="AR50" i="8"/>
  <c r="AR51" i="8" s="1"/>
  <c r="AO50" i="8"/>
  <c r="AO51" i="8" s="1"/>
  <c r="AL50" i="8"/>
  <c r="AL51" i="8" s="1"/>
  <c r="AI50" i="8"/>
  <c r="AI51" i="8" s="1"/>
  <c r="AF50" i="8"/>
  <c r="AF51" i="8" s="1"/>
  <c r="AC50" i="8"/>
  <c r="AC51" i="8" s="1"/>
  <c r="Z50" i="8"/>
  <c r="Z51" i="8" s="1"/>
  <c r="W50" i="8"/>
  <c r="W51" i="8" s="1"/>
  <c r="T50" i="8"/>
  <c r="T51" i="8" s="1"/>
  <c r="N50" i="8"/>
  <c r="N51" i="8" s="1"/>
  <c r="K50" i="8"/>
  <c r="K51" i="8" s="1"/>
  <c r="H50" i="8"/>
  <c r="BL49" i="8"/>
  <c r="BH49" i="8"/>
  <c r="BF49" i="8"/>
  <c r="BE49" i="8"/>
  <c r="BC49" i="8"/>
  <c r="BB49" i="8"/>
  <c r="AZ49" i="8"/>
  <c r="AY49" i="8"/>
  <c r="AW49" i="8"/>
  <c r="AV49" i="8"/>
  <c r="AT49" i="8"/>
  <c r="AS49" i="8"/>
  <c r="AQ49" i="8"/>
  <c r="AP49" i="8"/>
  <c r="AN49" i="8"/>
  <c r="AM49" i="8"/>
  <c r="AK49" i="8"/>
  <c r="AJ49" i="8"/>
  <c r="AH49" i="8"/>
  <c r="AG49" i="8"/>
  <c r="AE49" i="8"/>
  <c r="AD49" i="8"/>
  <c r="AB49" i="8"/>
  <c r="AA49" i="8"/>
  <c r="Y49" i="8"/>
  <c r="X49" i="8"/>
  <c r="V49" i="8"/>
  <c r="U49" i="8"/>
  <c r="S49" i="8"/>
  <c r="Q49" i="8"/>
  <c r="P49" i="8"/>
  <c r="O49" i="8"/>
  <c r="M49" i="8"/>
  <c r="L49" i="8"/>
  <c r="J49" i="8"/>
  <c r="I49" i="8"/>
  <c r="G49" i="8"/>
  <c r="F49" i="8"/>
  <c r="BK48" i="8"/>
  <c r="BI48" i="8"/>
  <c r="BI49" i="8" s="1"/>
  <c r="BH48" i="8"/>
  <c r="BG48" i="8"/>
  <c r="BG49" i="8" s="1"/>
  <c r="BD48" i="8"/>
  <c r="BD49" i="8" s="1"/>
  <c r="BA48" i="8"/>
  <c r="BA49" i="8" s="1"/>
  <c r="AX48" i="8"/>
  <c r="AX49" i="8" s="1"/>
  <c r="AU48" i="8"/>
  <c r="AU49" i="8" s="1"/>
  <c r="AR48" i="8"/>
  <c r="AR49" i="8" s="1"/>
  <c r="AO48" i="8"/>
  <c r="AO49" i="8" s="1"/>
  <c r="AL48" i="8"/>
  <c r="AL49" i="8" s="1"/>
  <c r="AI48" i="8"/>
  <c r="AI49" i="8" s="1"/>
  <c r="AF48" i="8"/>
  <c r="AF49" i="8" s="1"/>
  <c r="AC48" i="8"/>
  <c r="AC49" i="8" s="1"/>
  <c r="Z48" i="8"/>
  <c r="Z49" i="8" s="1"/>
  <c r="W48" i="8"/>
  <c r="W49" i="8" s="1"/>
  <c r="T48" i="8"/>
  <c r="T49" i="8" s="1"/>
  <c r="N48" i="8"/>
  <c r="N49" i="8" s="1"/>
  <c r="K48" i="8"/>
  <c r="K49" i="8" s="1"/>
  <c r="H48" i="8"/>
  <c r="H49" i="8" s="1"/>
  <c r="BL47" i="8"/>
  <c r="BK47" i="8"/>
  <c r="BF47" i="8"/>
  <c r="BE47" i="8"/>
  <c r="BC47" i="8"/>
  <c r="BB47" i="8"/>
  <c r="AZ47" i="8"/>
  <c r="AY47" i="8"/>
  <c r="AW47" i="8"/>
  <c r="AV47" i="8"/>
  <c r="AT47" i="8"/>
  <c r="AS47" i="8"/>
  <c r="AQ47" i="8"/>
  <c r="AP47" i="8"/>
  <c r="AN47" i="8"/>
  <c r="AM47" i="8"/>
  <c r="AK47" i="8"/>
  <c r="AJ47" i="8"/>
  <c r="AH47" i="8"/>
  <c r="AG47" i="8"/>
  <c r="AE47" i="8"/>
  <c r="AD47" i="8"/>
  <c r="AB47" i="8"/>
  <c r="AA47" i="8"/>
  <c r="Y47" i="8"/>
  <c r="X47" i="8"/>
  <c r="V47" i="8"/>
  <c r="U47" i="8"/>
  <c r="S47" i="8"/>
  <c r="Q47" i="8"/>
  <c r="P47" i="8"/>
  <c r="O47" i="8"/>
  <c r="M47" i="8"/>
  <c r="L47" i="8"/>
  <c r="J47" i="8"/>
  <c r="I47" i="8"/>
  <c r="G47" i="8"/>
  <c r="F47" i="8"/>
  <c r="BM46" i="8"/>
  <c r="BI46" i="8"/>
  <c r="BI47" i="8" s="1"/>
  <c r="BH46" i="8"/>
  <c r="BH47" i="8" s="1"/>
  <c r="BG46" i="8"/>
  <c r="BG47" i="8" s="1"/>
  <c r="BD46" i="8"/>
  <c r="BD47" i="8" s="1"/>
  <c r="BA46" i="8"/>
  <c r="BA47" i="8" s="1"/>
  <c r="AX46" i="8"/>
  <c r="AX47" i="8" s="1"/>
  <c r="AU46" i="8"/>
  <c r="AU47" i="8" s="1"/>
  <c r="AR46" i="8"/>
  <c r="AR47" i="8" s="1"/>
  <c r="AO46" i="8"/>
  <c r="AO47" i="8" s="1"/>
  <c r="AL46" i="8"/>
  <c r="AL47" i="8" s="1"/>
  <c r="AI46" i="8"/>
  <c r="AI47" i="8" s="1"/>
  <c r="AF46" i="8"/>
  <c r="AF47" i="8" s="1"/>
  <c r="AC46" i="8"/>
  <c r="AC47" i="8" s="1"/>
  <c r="Z46" i="8"/>
  <c r="Z47" i="8" s="1"/>
  <c r="W46" i="8"/>
  <c r="W47" i="8" s="1"/>
  <c r="T46" i="8"/>
  <c r="T47" i="8" s="1"/>
  <c r="N46" i="8"/>
  <c r="K46" i="8"/>
  <c r="K47" i="8" s="1"/>
  <c r="H46" i="8"/>
  <c r="H47" i="8" s="1"/>
  <c r="BL45" i="8"/>
  <c r="BK45" i="8"/>
  <c r="BG45" i="8"/>
  <c r="BF45" i="8"/>
  <c r="BE45" i="8"/>
  <c r="BD45" i="8"/>
  <c r="BC45" i="8"/>
  <c r="BB45" i="8"/>
  <c r="BA45" i="8"/>
  <c r="AZ45" i="8"/>
  <c r="AY45" i="8"/>
  <c r="AX45" i="8"/>
  <c r="AW45" i="8"/>
  <c r="AV45" i="8"/>
  <c r="AU45" i="8"/>
  <c r="AT45" i="8"/>
  <c r="AS45" i="8"/>
  <c r="AR45" i="8"/>
  <c r="AQ45" i="8"/>
  <c r="AP45" i="8"/>
  <c r="AN45" i="8"/>
  <c r="AM45" i="8"/>
  <c r="AK45" i="8"/>
  <c r="AJ45" i="8"/>
  <c r="AH45" i="8"/>
  <c r="AG45" i="8"/>
  <c r="AE45" i="8"/>
  <c r="AD45" i="8"/>
  <c r="AB45" i="8"/>
  <c r="AA45" i="8"/>
  <c r="Y45" i="8"/>
  <c r="X45" i="8"/>
  <c r="V45" i="8"/>
  <c r="U45" i="8"/>
  <c r="S45" i="8"/>
  <c r="R45" i="8"/>
  <c r="M45" i="8"/>
  <c r="L45" i="8"/>
  <c r="J45" i="8"/>
  <c r="I45" i="8"/>
  <c r="G45" i="8"/>
  <c r="F45" i="8"/>
  <c r="BM44" i="8"/>
  <c r="BI44" i="8"/>
  <c r="AO44" i="8"/>
  <c r="AO45" i="8" s="1"/>
  <c r="AL44" i="8"/>
  <c r="AI44" i="8"/>
  <c r="AF44" i="8"/>
  <c r="AC44" i="8"/>
  <c r="Z44" i="8"/>
  <c r="W44" i="8"/>
  <c r="T44" i="8"/>
  <c r="N44" i="8"/>
  <c r="N45" i="8" s="1"/>
  <c r="K44" i="8"/>
  <c r="H44" i="8"/>
  <c r="BM43" i="8"/>
  <c r="BI43" i="8"/>
  <c r="BH43" i="8"/>
  <c r="BH45" i="8" s="1"/>
  <c r="AL43" i="8"/>
  <c r="AI43" i="8"/>
  <c r="AF43" i="8"/>
  <c r="AC43" i="8"/>
  <c r="Z43" i="8"/>
  <c r="W43" i="8"/>
  <c r="T43" i="8"/>
  <c r="H43" i="8"/>
  <c r="BL42" i="8"/>
  <c r="BK42" i="8"/>
  <c r="BG42" i="8"/>
  <c r="BF42" i="8"/>
  <c r="BE42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Q42" i="8"/>
  <c r="AP42" i="8"/>
  <c r="AN42" i="8"/>
  <c r="AM42" i="8"/>
  <c r="AK42" i="8"/>
  <c r="AJ42" i="8"/>
  <c r="AH42" i="8"/>
  <c r="AG42" i="8"/>
  <c r="AE42" i="8"/>
  <c r="AD42" i="8"/>
  <c r="AB42" i="8"/>
  <c r="AA42" i="8"/>
  <c r="Y42" i="8"/>
  <c r="X42" i="8"/>
  <c r="V42" i="8"/>
  <c r="U42" i="8"/>
  <c r="S42" i="8"/>
  <c r="R42" i="8"/>
  <c r="M42" i="8"/>
  <c r="L42" i="8"/>
  <c r="J42" i="8"/>
  <c r="I42" i="8"/>
  <c r="G42" i="8"/>
  <c r="F42" i="8"/>
  <c r="BM41" i="8"/>
  <c r="BM42" i="8" s="1"/>
  <c r="BI41" i="8"/>
  <c r="BH41" i="8"/>
  <c r="AR41" i="8"/>
  <c r="AO41" i="8"/>
  <c r="AL41" i="8"/>
  <c r="AI41" i="8"/>
  <c r="AF41" i="8"/>
  <c r="AC41" i="8"/>
  <c r="Z41" i="8"/>
  <c r="W41" i="8"/>
  <c r="T41" i="8"/>
  <c r="N41" i="8"/>
  <c r="N42" i="8" s="1"/>
  <c r="K41" i="8"/>
  <c r="H41" i="8"/>
  <c r="BM40" i="8"/>
  <c r="BI40" i="8"/>
  <c r="BH40" i="8"/>
  <c r="AR40" i="8"/>
  <c r="AO40" i="8"/>
  <c r="AL40" i="8"/>
  <c r="AI40" i="8"/>
  <c r="AF40" i="8"/>
  <c r="AC40" i="8"/>
  <c r="Z40" i="8"/>
  <c r="W40" i="8"/>
  <c r="T40" i="8"/>
  <c r="N40" i="8"/>
  <c r="K40" i="8"/>
  <c r="H40" i="8"/>
  <c r="BL38" i="8"/>
  <c r="BK38" i="8"/>
  <c r="BH38" i="8"/>
  <c r="BG38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Y38" i="8"/>
  <c r="X38" i="8"/>
  <c r="V38" i="8"/>
  <c r="U38" i="8"/>
  <c r="S38" i="8"/>
  <c r="R38" i="8"/>
  <c r="Q38" i="8"/>
  <c r="Q39" i="8" s="1"/>
  <c r="P38" i="8"/>
  <c r="O38" i="8"/>
  <c r="N38" i="8"/>
  <c r="M38" i="8"/>
  <c r="M39" i="8" s="1"/>
  <c r="L38" i="8"/>
  <c r="L39" i="8" s="1"/>
  <c r="K38" i="8"/>
  <c r="J38" i="8"/>
  <c r="I38" i="8"/>
  <c r="I39" i="8" s="1"/>
  <c r="G38" i="8"/>
  <c r="F38" i="8"/>
  <c r="BL37" i="8"/>
  <c r="BK37" i="8"/>
  <c r="BK39" i="8" s="1"/>
  <c r="BG37" i="8"/>
  <c r="BG39" i="8" s="1"/>
  <c r="BF37" i="8"/>
  <c r="BE37" i="8"/>
  <c r="BD37" i="8"/>
  <c r="BC37" i="8"/>
  <c r="BC39" i="8" s="1"/>
  <c r="BB37" i="8"/>
  <c r="BA37" i="8"/>
  <c r="BA39" i="8" s="1"/>
  <c r="AZ37" i="8"/>
  <c r="AY37" i="8"/>
  <c r="AY39" i="8" s="1"/>
  <c r="AX37" i="8"/>
  <c r="AW37" i="8"/>
  <c r="AW39" i="8" s="1"/>
  <c r="AV37" i="8"/>
  <c r="AU37" i="8"/>
  <c r="AU39" i="8" s="1"/>
  <c r="AT37" i="8"/>
  <c r="AS37" i="8"/>
  <c r="AR37" i="8"/>
  <c r="AQ37" i="8"/>
  <c r="AQ39" i="8" s="1"/>
  <c r="AP37" i="8"/>
  <c r="AO37" i="8"/>
  <c r="AN37" i="8"/>
  <c r="AM37" i="8"/>
  <c r="AM39" i="8" s="1"/>
  <c r="AL37" i="8"/>
  <c r="AK37" i="8"/>
  <c r="AK39" i="8" s="1"/>
  <c r="AJ37" i="8"/>
  <c r="AI37" i="8"/>
  <c r="AI39" i="8" s="1"/>
  <c r="AH37" i="8"/>
  <c r="AG37" i="8"/>
  <c r="AG39" i="8" s="1"/>
  <c r="AF37" i="8"/>
  <c r="AE37" i="8"/>
  <c r="AE39" i="8" s="1"/>
  <c r="AD37" i="8"/>
  <c r="AC37" i="8"/>
  <c r="AB37" i="8"/>
  <c r="AA37" i="8"/>
  <c r="AA39" i="8" s="1"/>
  <c r="Y37" i="8"/>
  <c r="X37" i="8"/>
  <c r="W37" i="8"/>
  <c r="V37" i="8"/>
  <c r="U37" i="8"/>
  <c r="S37" i="8"/>
  <c r="R37" i="8"/>
  <c r="Q37" i="8"/>
  <c r="P37" i="8"/>
  <c r="O37" i="8"/>
  <c r="O39" i="8" s="1"/>
  <c r="N37" i="8"/>
  <c r="M37" i="8"/>
  <c r="L37" i="8"/>
  <c r="K37" i="8"/>
  <c r="J37" i="8"/>
  <c r="I37" i="8"/>
  <c r="G37" i="8"/>
  <c r="F37" i="8"/>
  <c r="BL36" i="8"/>
  <c r="BK36" i="8"/>
  <c r="BG36" i="8"/>
  <c r="BF36" i="8"/>
  <c r="BE36" i="8"/>
  <c r="BD36" i="8"/>
  <c r="BC36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Y36" i="8"/>
  <c r="X36" i="8"/>
  <c r="V36" i="8"/>
  <c r="U36" i="8"/>
  <c r="S36" i="8"/>
  <c r="R36" i="8"/>
  <c r="G36" i="8"/>
  <c r="F36" i="8"/>
  <c r="BM35" i="8"/>
  <c r="BI35" i="8"/>
  <c r="BH35" i="8"/>
  <c r="Z35" i="8"/>
  <c r="W35" i="8"/>
  <c r="T35" i="8"/>
  <c r="H35" i="8"/>
  <c r="BM34" i="8"/>
  <c r="BI34" i="8"/>
  <c r="BH34" i="8"/>
  <c r="Z34" i="8"/>
  <c r="W34" i="8"/>
  <c r="T34" i="8"/>
  <c r="H34" i="8"/>
  <c r="BL33" i="8"/>
  <c r="BK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Y33" i="8"/>
  <c r="X33" i="8"/>
  <c r="V33" i="8"/>
  <c r="U33" i="8"/>
  <c r="S33" i="8"/>
  <c r="R33" i="8"/>
  <c r="G33" i="8"/>
  <c r="F33" i="8"/>
  <c r="BM32" i="8"/>
  <c r="BI32" i="8"/>
  <c r="BH32" i="8"/>
  <c r="Z32" i="8"/>
  <c r="Z33" i="8" s="1"/>
  <c r="W32" i="8"/>
  <c r="T32" i="8"/>
  <c r="H32" i="8"/>
  <c r="BM31" i="8"/>
  <c r="BI31" i="8"/>
  <c r="BH31" i="8"/>
  <c r="BH33" i="8" s="1"/>
  <c r="Z31" i="8"/>
  <c r="W31" i="8"/>
  <c r="T31" i="8"/>
  <c r="H31" i="8"/>
  <c r="BL30" i="8"/>
  <c r="BK30" i="8"/>
  <c r="BF30" i="8"/>
  <c r="BE30" i="8"/>
  <c r="BC30" i="8"/>
  <c r="BB30" i="8"/>
  <c r="AZ30" i="8"/>
  <c r="AY30" i="8"/>
  <c r="AW30" i="8"/>
  <c r="AV30" i="8"/>
  <c r="AT30" i="8"/>
  <c r="AS30" i="8"/>
  <c r="AQ30" i="8"/>
  <c r="AP30" i="8"/>
  <c r="AN30" i="8"/>
  <c r="AM30" i="8"/>
  <c r="AK30" i="8"/>
  <c r="AJ30" i="8"/>
  <c r="AH30" i="8"/>
  <c r="AG30" i="8"/>
  <c r="AE30" i="8"/>
  <c r="AD30" i="8"/>
  <c r="AB30" i="8"/>
  <c r="AA30" i="8"/>
  <c r="Y30" i="8"/>
  <c r="X30" i="8"/>
  <c r="V30" i="8"/>
  <c r="U30" i="8"/>
  <c r="S30" i="8"/>
  <c r="R30" i="8"/>
  <c r="Q30" i="8"/>
  <c r="P30" i="8"/>
  <c r="O30" i="8"/>
  <c r="N30" i="8"/>
  <c r="M30" i="8"/>
  <c r="L30" i="8"/>
  <c r="K30" i="8"/>
  <c r="J30" i="8"/>
  <c r="I30" i="8"/>
  <c r="G30" i="8"/>
  <c r="F30" i="8"/>
  <c r="BM29" i="8"/>
  <c r="BI29" i="8"/>
  <c r="BH29" i="8"/>
  <c r="BG29" i="8"/>
  <c r="BD29" i="8"/>
  <c r="BA29" i="8"/>
  <c r="AX29" i="8"/>
  <c r="AU29" i="8"/>
  <c r="AR29" i="8"/>
  <c r="AO29" i="8"/>
  <c r="AL29" i="8"/>
  <c r="AI29" i="8"/>
  <c r="AF29" i="8"/>
  <c r="AC29" i="8"/>
  <c r="Z29" i="8"/>
  <c r="W29" i="8"/>
  <c r="T29" i="8"/>
  <c r="H29" i="8"/>
  <c r="BM28" i="8"/>
  <c r="BI28" i="8"/>
  <c r="BH28" i="8"/>
  <c r="BG28" i="8"/>
  <c r="BD28" i="8"/>
  <c r="BA28" i="8"/>
  <c r="AX28" i="8"/>
  <c r="AU28" i="8"/>
  <c r="AR28" i="8"/>
  <c r="AO28" i="8"/>
  <c r="AL28" i="8"/>
  <c r="AI28" i="8"/>
  <c r="AF28" i="8"/>
  <c r="AC28" i="8"/>
  <c r="Z28" i="8"/>
  <c r="W28" i="8"/>
  <c r="T28" i="8"/>
  <c r="H28" i="8"/>
  <c r="BL26" i="8"/>
  <c r="BF26" i="8"/>
  <c r="BE26" i="8"/>
  <c r="BC26" i="8"/>
  <c r="BB26" i="8"/>
  <c r="AZ26" i="8"/>
  <c r="AY26" i="8"/>
  <c r="AW26" i="8"/>
  <c r="AV26" i="8"/>
  <c r="AT26" i="8"/>
  <c r="AS26" i="8"/>
  <c r="AQ26" i="8"/>
  <c r="AP26" i="8"/>
  <c r="AN26" i="8"/>
  <c r="AM26" i="8"/>
  <c r="AK26" i="8"/>
  <c r="AJ26" i="8"/>
  <c r="AH26" i="8"/>
  <c r="AG26" i="8"/>
  <c r="AE26" i="8"/>
  <c r="AD26" i="8"/>
  <c r="AB26" i="8"/>
  <c r="AB27" i="8" s="1"/>
  <c r="AA26" i="8"/>
  <c r="Y26" i="8"/>
  <c r="X26" i="8"/>
  <c r="V26" i="8"/>
  <c r="U26" i="8"/>
  <c r="S26" i="8"/>
  <c r="R26" i="8"/>
  <c r="P26" i="8"/>
  <c r="P27" i="8" s="1"/>
  <c r="O26" i="8"/>
  <c r="M26" i="8"/>
  <c r="L26" i="8"/>
  <c r="J26" i="8"/>
  <c r="I26" i="8"/>
  <c r="G26" i="8"/>
  <c r="G27" i="8" s="1"/>
  <c r="F26" i="8"/>
  <c r="BL25" i="8"/>
  <c r="BF25" i="8"/>
  <c r="BE25" i="8"/>
  <c r="BC25" i="8"/>
  <c r="BC27" i="8" s="1"/>
  <c r="BB25" i="8"/>
  <c r="AZ25" i="8"/>
  <c r="AY25" i="8"/>
  <c r="AW25" i="8"/>
  <c r="AV25" i="8"/>
  <c r="AT25" i="8"/>
  <c r="AS25" i="8"/>
  <c r="AQ25" i="8"/>
  <c r="AQ27" i="8" s="1"/>
  <c r="AP25" i="8"/>
  <c r="AN25" i="8"/>
  <c r="AM25" i="8"/>
  <c r="AK25" i="8"/>
  <c r="AK27" i="8" s="1"/>
  <c r="AJ25" i="8"/>
  <c r="AH25" i="8"/>
  <c r="AG25" i="8"/>
  <c r="AE25" i="8"/>
  <c r="AD25" i="8"/>
  <c r="AB25" i="8"/>
  <c r="AA25" i="8"/>
  <c r="Y25" i="8"/>
  <c r="X25" i="8"/>
  <c r="V25" i="8"/>
  <c r="U25" i="8"/>
  <c r="S25" i="8"/>
  <c r="S27" i="8" s="1"/>
  <c r="R25" i="8"/>
  <c r="P25" i="8"/>
  <c r="O25" i="8"/>
  <c r="M25" i="8"/>
  <c r="BI25" i="8" s="1"/>
  <c r="L25" i="8"/>
  <c r="J25" i="8"/>
  <c r="I25" i="8"/>
  <c r="F25" i="8"/>
  <c r="BL24" i="8"/>
  <c r="BF24" i="8"/>
  <c r="BE24" i="8"/>
  <c r="BC24" i="8"/>
  <c r="BB24" i="8"/>
  <c r="AZ24" i="8"/>
  <c r="AY24" i="8"/>
  <c r="AW24" i="8"/>
  <c r="AV24" i="8"/>
  <c r="AT24" i="8"/>
  <c r="AS24" i="8"/>
  <c r="AQ24" i="8"/>
  <c r="AP24" i="8"/>
  <c r="AN24" i="8"/>
  <c r="AM24" i="8"/>
  <c r="AK24" i="8"/>
  <c r="AJ24" i="8"/>
  <c r="AH24" i="8"/>
  <c r="AG24" i="8"/>
  <c r="AE24" i="8"/>
  <c r="AD24" i="8"/>
  <c r="AB24" i="8"/>
  <c r="AA24" i="8"/>
  <c r="Y24" i="8"/>
  <c r="X24" i="8"/>
  <c r="V24" i="8"/>
  <c r="U24" i="8"/>
  <c r="S24" i="8"/>
  <c r="R24" i="8"/>
  <c r="P24" i="8"/>
  <c r="O24" i="8"/>
  <c r="M24" i="8"/>
  <c r="L24" i="8"/>
  <c r="J24" i="8"/>
  <c r="I24" i="8"/>
  <c r="G24" i="8"/>
  <c r="F24" i="8"/>
  <c r="BK23" i="8"/>
  <c r="BI23" i="8"/>
  <c r="BH23" i="8"/>
  <c r="Z23" i="8"/>
  <c r="W23" i="8"/>
  <c r="T23" i="8"/>
  <c r="T24" i="8" s="1"/>
  <c r="Q23" i="8"/>
  <c r="Q78" i="8" s="1"/>
  <c r="H23" i="8"/>
  <c r="BK22" i="8"/>
  <c r="BI22" i="8"/>
  <c r="BH22" i="8"/>
  <c r="BG22" i="8"/>
  <c r="BG24" i="8" s="1"/>
  <c r="BD22" i="8"/>
  <c r="BA22" i="8"/>
  <c r="AX22" i="8"/>
  <c r="AU22" i="8"/>
  <c r="AU24" i="8" s="1"/>
  <c r="AR22" i="8"/>
  <c r="AO22" i="8"/>
  <c r="AO24" i="8" s="1"/>
  <c r="AL22" i="8"/>
  <c r="AI22" i="8"/>
  <c r="AI24" i="8" s="1"/>
  <c r="AF22" i="8"/>
  <c r="AF24" i="8" s="1"/>
  <c r="AC22" i="8"/>
  <c r="AC24" i="8" s="1"/>
  <c r="Z22" i="8"/>
  <c r="W22" i="8"/>
  <c r="T22" i="8"/>
  <c r="Q22" i="8"/>
  <c r="Q73" i="8" s="1"/>
  <c r="N22" i="8"/>
  <c r="N24" i="8" s="1"/>
  <c r="K22" i="8"/>
  <c r="K24" i="8" s="1"/>
  <c r="H22" i="8"/>
  <c r="BL21" i="8"/>
  <c r="BF21" i="8"/>
  <c r="BE21" i="8"/>
  <c r="BC21" i="8"/>
  <c r="BB21" i="8"/>
  <c r="AZ21" i="8"/>
  <c r="AY21" i="8"/>
  <c r="AW21" i="8"/>
  <c r="AV21" i="8"/>
  <c r="AT21" i="8"/>
  <c r="AS21" i="8"/>
  <c r="AQ21" i="8"/>
  <c r="AP21" i="8"/>
  <c r="AN21" i="8"/>
  <c r="AM21" i="8"/>
  <c r="AK21" i="8"/>
  <c r="AJ21" i="8"/>
  <c r="AH21" i="8"/>
  <c r="AG21" i="8"/>
  <c r="AE21" i="8"/>
  <c r="AD21" i="8"/>
  <c r="AB21" i="8"/>
  <c r="AA21" i="8"/>
  <c r="Y21" i="8"/>
  <c r="X21" i="8"/>
  <c r="V21" i="8"/>
  <c r="U21" i="8"/>
  <c r="S21" i="8"/>
  <c r="R21" i="8"/>
  <c r="P21" i="8"/>
  <c r="O21" i="8"/>
  <c r="M21" i="8"/>
  <c r="L21" i="8"/>
  <c r="J21" i="8"/>
  <c r="I21" i="8"/>
  <c r="G21" i="8"/>
  <c r="F21" i="8"/>
  <c r="BK20" i="8"/>
  <c r="BI20" i="8"/>
  <c r="BH20" i="8"/>
  <c r="BG20" i="8"/>
  <c r="BG26" i="8" s="1"/>
  <c r="BD20" i="8"/>
  <c r="BA20" i="8"/>
  <c r="BA26" i="8" s="1"/>
  <c r="AX20" i="8"/>
  <c r="AX26" i="8" s="1"/>
  <c r="AU20" i="8"/>
  <c r="AU26" i="8" s="1"/>
  <c r="AR20" i="8"/>
  <c r="AO20" i="8"/>
  <c r="AL20" i="8"/>
  <c r="AI20" i="8"/>
  <c r="AI26" i="8" s="1"/>
  <c r="AF20" i="8"/>
  <c r="AC20" i="8"/>
  <c r="AC26" i="8" s="1"/>
  <c r="Z20" i="8"/>
  <c r="W20" i="8"/>
  <c r="W26" i="8" s="1"/>
  <c r="T20" i="8"/>
  <c r="Q20" i="8"/>
  <c r="Q76" i="8" s="1"/>
  <c r="N20" i="8"/>
  <c r="K20" i="8"/>
  <c r="H20" i="8"/>
  <c r="BK19" i="8"/>
  <c r="BM19" i="8" s="1"/>
  <c r="BI19" i="8"/>
  <c r="BH19" i="8"/>
  <c r="BG19" i="8"/>
  <c r="BD19" i="8"/>
  <c r="BA19" i="8"/>
  <c r="AX19" i="8"/>
  <c r="AU19" i="8"/>
  <c r="AU25" i="8" s="1"/>
  <c r="AR19" i="8"/>
  <c r="AO19" i="8"/>
  <c r="AL19" i="8"/>
  <c r="AI19" i="8"/>
  <c r="AI25" i="8" s="1"/>
  <c r="AF19" i="8"/>
  <c r="AC19" i="8"/>
  <c r="Z19" i="8"/>
  <c r="W19" i="8"/>
  <c r="T19" i="8"/>
  <c r="Q19" i="8"/>
  <c r="Q71" i="8" s="1"/>
  <c r="N19" i="8"/>
  <c r="K19" i="8"/>
  <c r="H19" i="8"/>
  <c r="BL18" i="8"/>
  <c r="BF18" i="8"/>
  <c r="BE18" i="8"/>
  <c r="BC18" i="8"/>
  <c r="BB18" i="8"/>
  <c r="AZ18" i="8"/>
  <c r="AY18" i="8"/>
  <c r="AW18" i="8"/>
  <c r="AV18" i="8"/>
  <c r="AT18" i="8"/>
  <c r="AS18" i="8"/>
  <c r="AQ18" i="8"/>
  <c r="AP18" i="8"/>
  <c r="AN18" i="8"/>
  <c r="AM18" i="8"/>
  <c r="AK18" i="8"/>
  <c r="AJ18" i="8"/>
  <c r="AH18" i="8"/>
  <c r="AG18" i="8"/>
  <c r="AE18" i="8"/>
  <c r="AD18" i="8"/>
  <c r="AB18" i="8"/>
  <c r="AA18" i="8"/>
  <c r="Y18" i="8"/>
  <c r="X18" i="8"/>
  <c r="V18" i="8"/>
  <c r="U18" i="8"/>
  <c r="S18" i="8"/>
  <c r="R18" i="8"/>
  <c r="Q18" i="8"/>
  <c r="P18" i="8"/>
  <c r="O18" i="8"/>
  <c r="M18" i="8"/>
  <c r="L18" i="8"/>
  <c r="J18" i="8"/>
  <c r="I18" i="8"/>
  <c r="G18" i="8"/>
  <c r="F18" i="8"/>
  <c r="BI17" i="8"/>
  <c r="BH17" i="8"/>
  <c r="BG17" i="8"/>
  <c r="BD17" i="8"/>
  <c r="BD18" i="8" s="1"/>
  <c r="BA17" i="8"/>
  <c r="AX17" i="8"/>
  <c r="AU17" i="8"/>
  <c r="AR17" i="8"/>
  <c r="AR18" i="8" s="1"/>
  <c r="AO17" i="8"/>
  <c r="AL17" i="8"/>
  <c r="AI17" i="8"/>
  <c r="AF17" i="8"/>
  <c r="AC17" i="8"/>
  <c r="Z17" i="8"/>
  <c r="W17" i="8"/>
  <c r="T17" i="8"/>
  <c r="N17" i="8"/>
  <c r="N18" i="8" s="1"/>
  <c r="K17" i="8"/>
  <c r="H17" i="8"/>
  <c r="BL16" i="8"/>
  <c r="BF16" i="8"/>
  <c r="BE16" i="8"/>
  <c r="BC16" i="8"/>
  <c r="BB16" i="8"/>
  <c r="AZ16" i="8"/>
  <c r="AY16" i="8"/>
  <c r="AW16" i="8"/>
  <c r="AV16" i="8"/>
  <c r="AT16" i="8"/>
  <c r="AS16" i="8"/>
  <c r="AQ16" i="8"/>
  <c r="AP16" i="8"/>
  <c r="AN16" i="8"/>
  <c r="AM16" i="8"/>
  <c r="AK16" i="8"/>
  <c r="AJ16" i="8"/>
  <c r="AI16" i="8"/>
  <c r="AH16" i="8"/>
  <c r="AG16" i="8"/>
  <c r="AE16" i="8"/>
  <c r="AD16" i="8"/>
  <c r="AB16" i="8"/>
  <c r="AA16" i="8"/>
  <c r="Y16" i="8"/>
  <c r="X16" i="8"/>
  <c r="V16" i="8"/>
  <c r="U16" i="8"/>
  <c r="S16" i="8"/>
  <c r="R16" i="8"/>
  <c r="Q16" i="8"/>
  <c r="P16" i="8"/>
  <c r="O16" i="8"/>
  <c r="M16" i="8"/>
  <c r="L16" i="8"/>
  <c r="J16" i="8"/>
  <c r="I16" i="8"/>
  <c r="G16" i="8"/>
  <c r="F16" i="8"/>
  <c r="BI15" i="8"/>
  <c r="BI16" i="8" s="1"/>
  <c r="BH15" i="8"/>
  <c r="BH16" i="8" s="1"/>
  <c r="BG15" i="8"/>
  <c r="BD15" i="8"/>
  <c r="BA15" i="8"/>
  <c r="AX15" i="8"/>
  <c r="AU15" i="8"/>
  <c r="AU16" i="8" s="1"/>
  <c r="AR15" i="8"/>
  <c r="AO15" i="8"/>
  <c r="AL15" i="8"/>
  <c r="AI15" i="8"/>
  <c r="AF15" i="8"/>
  <c r="AC15" i="8"/>
  <c r="Z15" i="8"/>
  <c r="Z16" i="8" s="1"/>
  <c r="W15" i="8"/>
  <c r="W16" i="8" s="1"/>
  <c r="T15" i="8"/>
  <c r="T16" i="8" s="1"/>
  <c r="N15" i="8"/>
  <c r="N71" i="8" s="1"/>
  <c r="K15" i="8"/>
  <c r="K71" i="8" s="1"/>
  <c r="H15" i="8"/>
  <c r="H16" i="8" s="1"/>
  <c r="BL14" i="8"/>
  <c r="BK14" i="8"/>
  <c r="BF14" i="8"/>
  <c r="BE14" i="8"/>
  <c r="BC14" i="8"/>
  <c r="BB14" i="8"/>
  <c r="AZ14" i="8"/>
  <c r="AY14" i="8"/>
  <c r="AW14" i="8"/>
  <c r="AV14" i="8"/>
  <c r="AT14" i="8"/>
  <c r="AS14" i="8"/>
  <c r="AQ14" i="8"/>
  <c r="AP14" i="8"/>
  <c r="AN14" i="8"/>
  <c r="AM14" i="8"/>
  <c r="AK14" i="8"/>
  <c r="AJ14" i="8"/>
  <c r="AH14" i="8"/>
  <c r="AG14" i="8"/>
  <c r="AE14" i="8"/>
  <c r="AD14" i="8"/>
  <c r="AB14" i="8"/>
  <c r="Y14" i="8"/>
  <c r="X14" i="8"/>
  <c r="V14" i="8"/>
  <c r="U14" i="8"/>
  <c r="S14" i="8"/>
  <c r="R14" i="8"/>
  <c r="M14" i="8"/>
  <c r="L14" i="8"/>
  <c r="J14" i="8"/>
  <c r="I14" i="8"/>
  <c r="G14" i="8"/>
  <c r="F14" i="8"/>
  <c r="BM13" i="8"/>
  <c r="BI13" i="8"/>
  <c r="BH13" i="8"/>
  <c r="BG13" i="8"/>
  <c r="BD13" i="8"/>
  <c r="BA13" i="8"/>
  <c r="AX13" i="8"/>
  <c r="AU13" i="8"/>
  <c r="AR13" i="8"/>
  <c r="AO13" i="8"/>
  <c r="AL13" i="8"/>
  <c r="AI13" i="8"/>
  <c r="AF13" i="8"/>
  <c r="AC13" i="8"/>
  <c r="Z13" i="8"/>
  <c r="W13" i="8"/>
  <c r="T13" i="8"/>
  <c r="N13" i="8"/>
  <c r="N14" i="8" s="1"/>
  <c r="K13" i="8"/>
  <c r="K14" i="8" s="1"/>
  <c r="H13" i="8"/>
  <c r="BM12" i="8"/>
  <c r="BI12" i="8"/>
  <c r="BH12" i="8"/>
  <c r="BG12" i="8"/>
  <c r="BG14" i="8" s="1"/>
  <c r="BD12" i="8"/>
  <c r="BA12" i="8"/>
  <c r="AX12" i="8"/>
  <c r="AU12" i="8"/>
  <c r="AU14" i="8" s="1"/>
  <c r="AR12" i="8"/>
  <c r="AO12" i="8"/>
  <c r="AL12" i="8"/>
  <c r="AI12" i="8"/>
  <c r="AF12" i="8"/>
  <c r="AC12" i="8"/>
  <c r="Z12" i="8"/>
  <c r="W12" i="8"/>
  <c r="W14" i="8" s="1"/>
  <c r="T12" i="8"/>
  <c r="H12" i="8"/>
  <c r="BL11" i="8"/>
  <c r="BK11" i="8"/>
  <c r="BF11" i="8"/>
  <c r="BE11" i="8"/>
  <c r="BC11" i="8"/>
  <c r="BB11" i="8"/>
  <c r="AZ11" i="8"/>
  <c r="AY11" i="8"/>
  <c r="AW11" i="8"/>
  <c r="AV11" i="8"/>
  <c r="AT11" i="8"/>
  <c r="AS11" i="8"/>
  <c r="AQ11" i="8"/>
  <c r="AP11" i="8"/>
  <c r="AN11" i="8"/>
  <c r="AM11" i="8"/>
  <c r="AK11" i="8"/>
  <c r="AJ11" i="8"/>
  <c r="AH11" i="8"/>
  <c r="AG11" i="8"/>
  <c r="AE11" i="8"/>
  <c r="AD11" i="8"/>
  <c r="AB11" i="8"/>
  <c r="Y11" i="8"/>
  <c r="X11" i="8"/>
  <c r="V11" i="8"/>
  <c r="U11" i="8"/>
  <c r="S11" i="8"/>
  <c r="R11" i="8"/>
  <c r="M11" i="8"/>
  <c r="L11" i="8"/>
  <c r="J11" i="8"/>
  <c r="I11" i="8"/>
  <c r="G11" i="8"/>
  <c r="F11" i="8"/>
  <c r="BM10" i="8"/>
  <c r="BI10" i="8"/>
  <c r="BH10" i="8"/>
  <c r="BG10" i="8"/>
  <c r="BD10" i="8"/>
  <c r="BA10" i="8"/>
  <c r="AX10" i="8"/>
  <c r="AU10" i="8"/>
  <c r="AR10" i="8"/>
  <c r="AO10" i="8"/>
  <c r="AL10" i="8"/>
  <c r="AI10" i="8"/>
  <c r="AF10" i="8"/>
  <c r="AC10" i="8"/>
  <c r="Z10" i="8"/>
  <c r="W10" i="8"/>
  <c r="T10" i="8"/>
  <c r="N10" i="8"/>
  <c r="N11" i="8" s="1"/>
  <c r="K10" i="8"/>
  <c r="K11" i="8" s="1"/>
  <c r="H10" i="8"/>
  <c r="BM9" i="8"/>
  <c r="BI9" i="8"/>
  <c r="BH9" i="8"/>
  <c r="BG9" i="8"/>
  <c r="BD9" i="8"/>
  <c r="BA9" i="8"/>
  <c r="AX9" i="8"/>
  <c r="AU9" i="8"/>
  <c r="AR9" i="8"/>
  <c r="AO9" i="8"/>
  <c r="AL9" i="8"/>
  <c r="AI9" i="8"/>
  <c r="AI11" i="8" s="1"/>
  <c r="AF9" i="8"/>
  <c r="AC9" i="8"/>
  <c r="Z9" i="8"/>
  <c r="W9" i="8"/>
  <c r="T9" i="8"/>
  <c r="H9" i="8"/>
  <c r="BL8" i="8"/>
  <c r="BK8" i="8"/>
  <c r="BF8" i="8"/>
  <c r="BE8" i="8"/>
  <c r="BC8" i="8"/>
  <c r="BB8" i="8"/>
  <c r="AZ8" i="8"/>
  <c r="AY8" i="8"/>
  <c r="AW8" i="8"/>
  <c r="AV8" i="8"/>
  <c r="AT8" i="8"/>
  <c r="AS8" i="8"/>
  <c r="AQ8" i="8"/>
  <c r="AP8" i="8"/>
  <c r="AN8" i="8"/>
  <c r="AM8" i="8"/>
  <c r="AL8" i="8"/>
  <c r="AK8" i="8"/>
  <c r="AJ8" i="8"/>
  <c r="AH8" i="8"/>
  <c r="AG8" i="8"/>
  <c r="AE8" i="8"/>
  <c r="AD8" i="8"/>
  <c r="AB8" i="8"/>
  <c r="Y8" i="8"/>
  <c r="X8" i="8"/>
  <c r="V8" i="8"/>
  <c r="U8" i="8"/>
  <c r="S8" i="8"/>
  <c r="R8" i="8"/>
  <c r="M8" i="8"/>
  <c r="L8" i="8"/>
  <c r="J8" i="8"/>
  <c r="I8" i="8"/>
  <c r="G8" i="8"/>
  <c r="F8" i="8"/>
  <c r="BM7" i="8"/>
  <c r="BI7" i="8"/>
  <c r="BH7" i="8"/>
  <c r="BG7" i="8"/>
  <c r="BD7" i="8"/>
  <c r="BA7" i="8"/>
  <c r="AX7" i="8"/>
  <c r="AU7" i="8"/>
  <c r="AR7" i="8"/>
  <c r="AO7" i="8"/>
  <c r="AL7" i="8"/>
  <c r="AI7" i="8"/>
  <c r="AF7" i="8"/>
  <c r="AC7" i="8"/>
  <c r="Z7" i="8"/>
  <c r="W7" i="8"/>
  <c r="T7" i="8"/>
  <c r="N7" i="8"/>
  <c r="N8" i="8" s="1"/>
  <c r="K7" i="8"/>
  <c r="H7" i="8"/>
  <c r="BM6" i="8"/>
  <c r="BI6" i="8"/>
  <c r="BH6" i="8"/>
  <c r="BG6" i="8"/>
  <c r="BD6" i="8"/>
  <c r="BD8" i="8" s="1"/>
  <c r="BA6" i="8"/>
  <c r="AX6" i="8"/>
  <c r="AU6" i="8"/>
  <c r="AR6" i="8"/>
  <c r="AO6" i="8"/>
  <c r="AL6" i="8"/>
  <c r="AI6" i="8"/>
  <c r="AF6" i="8"/>
  <c r="AF8" i="8" s="1"/>
  <c r="AC6" i="8"/>
  <c r="Z6" i="8"/>
  <c r="W6" i="8"/>
  <c r="T6" i="8"/>
  <c r="T8" i="8" s="1"/>
  <c r="H6" i="8"/>
  <c r="N21" i="8" l="1"/>
  <c r="Z21" i="8"/>
  <c r="AL21" i="8"/>
  <c r="BH21" i="8"/>
  <c r="W24" i="8"/>
  <c r="H30" i="8"/>
  <c r="K39" i="8"/>
  <c r="S39" i="8"/>
  <c r="AB81" i="8"/>
  <c r="AH81" i="8"/>
  <c r="AN81" i="8"/>
  <c r="AK91" i="8"/>
  <c r="Q83" i="8"/>
  <c r="BA73" i="8"/>
  <c r="AC39" i="8"/>
  <c r="BM11" i="8"/>
  <c r="BA8" i="8"/>
  <c r="AS27" i="8"/>
  <c r="AS85" i="8" s="1"/>
  <c r="AF30" i="8"/>
  <c r="AL30" i="8"/>
  <c r="AX30" i="8"/>
  <c r="BH30" i="8"/>
  <c r="Z60" i="8"/>
  <c r="AL60" i="8"/>
  <c r="L81" i="8"/>
  <c r="R81" i="8"/>
  <c r="X81" i="8"/>
  <c r="AD81" i="8"/>
  <c r="AJ81" i="8"/>
  <c r="AP81" i="8"/>
  <c r="AV81" i="8"/>
  <c r="BB81" i="8"/>
  <c r="BL81" i="8"/>
  <c r="J82" i="8"/>
  <c r="P82" i="8"/>
  <c r="U82" i="8"/>
  <c r="AA82" i="8"/>
  <c r="AG82" i="8"/>
  <c r="AG91" i="8" s="1"/>
  <c r="AM82" i="8"/>
  <c r="AM91" i="8" s="1"/>
  <c r="AS82" i="8"/>
  <c r="AY82" i="8"/>
  <c r="BE82" i="8"/>
  <c r="AE91" i="8"/>
  <c r="BI73" i="8"/>
  <c r="BF82" i="8"/>
  <c r="AR8" i="8"/>
  <c r="BI24" i="8"/>
  <c r="H8" i="8"/>
  <c r="AL76" i="8"/>
  <c r="AL81" i="8" s="1"/>
  <c r="AX76" i="8"/>
  <c r="K16" i="8"/>
  <c r="P75" i="8"/>
  <c r="AO21" i="8"/>
  <c r="L27" i="8"/>
  <c r="BL27" i="8"/>
  <c r="AS39" i="8"/>
  <c r="BM52" i="8"/>
  <c r="BM54" i="8" s="1"/>
  <c r="T54" i="8"/>
  <c r="AF54" i="8"/>
  <c r="BH54" i="8"/>
  <c r="BH8" i="8"/>
  <c r="AC11" i="8"/>
  <c r="BA11" i="8"/>
  <c r="BI11" i="8"/>
  <c r="H77" i="8"/>
  <c r="W77" i="8"/>
  <c r="AI77" i="8"/>
  <c r="BG77" i="8"/>
  <c r="K21" i="8"/>
  <c r="W21" i="8"/>
  <c r="AU27" i="8"/>
  <c r="BG21" i="8"/>
  <c r="BH25" i="8"/>
  <c r="O27" i="8"/>
  <c r="AA27" i="8"/>
  <c r="AE27" i="8"/>
  <c r="Z30" i="8"/>
  <c r="Z37" i="8"/>
  <c r="H38" i="8"/>
  <c r="Z45" i="8"/>
  <c r="AL45" i="8"/>
  <c r="H54" i="8"/>
  <c r="T60" i="8"/>
  <c r="AF60" i="8"/>
  <c r="AU11" i="8"/>
  <c r="O80" i="8"/>
  <c r="AX14" i="8"/>
  <c r="AX73" i="8"/>
  <c r="H36" i="8"/>
  <c r="BH36" i="8"/>
  <c r="P39" i="8"/>
  <c r="U39" i="8"/>
  <c r="AC45" i="8"/>
  <c r="AI8" i="8"/>
  <c r="AF14" i="8"/>
  <c r="AU77" i="8"/>
  <c r="AU18" i="8"/>
  <c r="AU80" i="8" s="1"/>
  <c r="AJ39" i="8"/>
  <c r="AR39" i="8"/>
  <c r="BD39" i="8"/>
  <c r="BK49" i="8"/>
  <c r="BM48" i="8"/>
  <c r="N78" i="8"/>
  <c r="AC78" i="8"/>
  <c r="BA78" i="8"/>
  <c r="BA57" i="8"/>
  <c r="AC57" i="8"/>
  <c r="Z8" i="8"/>
  <c r="AX8" i="8"/>
  <c r="AX75" i="8" s="1"/>
  <c r="BJ9" i="8"/>
  <c r="BN9" i="8" s="1"/>
  <c r="BJ10" i="8"/>
  <c r="BN10" i="8" s="1"/>
  <c r="BN11" i="8" s="1"/>
  <c r="AF11" i="8"/>
  <c r="AR11" i="8"/>
  <c r="BD11" i="8"/>
  <c r="H14" i="8"/>
  <c r="AI14" i="8"/>
  <c r="N16" i="8"/>
  <c r="K77" i="8"/>
  <c r="Z77" i="8"/>
  <c r="AL77" i="8"/>
  <c r="AX77" i="8"/>
  <c r="BH77" i="8"/>
  <c r="W18" i="8"/>
  <c r="AX21" i="8"/>
  <c r="BK73" i="8"/>
  <c r="BK83" i="8" s="1"/>
  <c r="BM22" i="8"/>
  <c r="BM25" i="8" s="1"/>
  <c r="BA24" i="8"/>
  <c r="U27" i="8"/>
  <c r="AG27" i="8"/>
  <c r="AG85" i="8" s="1"/>
  <c r="AL26" i="8"/>
  <c r="AW27" i="8"/>
  <c r="AW85" i="8" s="1"/>
  <c r="BJ29" i="8"/>
  <c r="W36" i="8"/>
  <c r="BK51" i="8"/>
  <c r="G81" i="8"/>
  <c r="AU8" i="8"/>
  <c r="BA83" i="8"/>
  <c r="AF39" i="8"/>
  <c r="AV39" i="8"/>
  <c r="AO8" i="8"/>
  <c r="BI8" i="8"/>
  <c r="H11" i="8"/>
  <c r="Z14" i="8"/>
  <c r="AL14" i="8"/>
  <c r="BH14" i="8"/>
  <c r="AF71" i="8"/>
  <c r="AR71" i="8"/>
  <c r="BD71" i="8"/>
  <c r="F75" i="8"/>
  <c r="Q24" i="8"/>
  <c r="AB75" i="8"/>
  <c r="W8" i="8"/>
  <c r="BG8" i="8"/>
  <c r="AO11" i="8"/>
  <c r="T14" i="8"/>
  <c r="AB39" i="8"/>
  <c r="AN39" i="8"/>
  <c r="AN85" i="8" s="1"/>
  <c r="AZ39" i="8"/>
  <c r="AC8" i="8"/>
  <c r="BM8" i="8"/>
  <c r="Z11" i="8"/>
  <c r="AX11" i="8"/>
  <c r="Q81" i="8"/>
  <c r="AC25" i="8"/>
  <c r="AC27" i="8" s="1"/>
  <c r="AO25" i="8"/>
  <c r="BA21" i="8"/>
  <c r="BI21" i="8"/>
  <c r="N76" i="8"/>
  <c r="N81" i="8" s="1"/>
  <c r="N26" i="8"/>
  <c r="H21" i="8"/>
  <c r="T21" i="8"/>
  <c r="AF21" i="8"/>
  <c r="AR21" i="8"/>
  <c r="BD21" i="8"/>
  <c r="AU21" i="8"/>
  <c r="AM27" i="8"/>
  <c r="BI26" i="8"/>
  <c r="BI27" i="8" s="1"/>
  <c r="R27" i="8"/>
  <c r="X27" i="8"/>
  <c r="AJ27" i="8"/>
  <c r="AN27" i="8"/>
  <c r="AY27" i="8"/>
  <c r="T30" i="8"/>
  <c r="AR72" i="8"/>
  <c r="BD72" i="8"/>
  <c r="BD82" i="8" s="1"/>
  <c r="BD30" i="8"/>
  <c r="Z36" i="8"/>
  <c r="X39" i="8"/>
  <c r="AO39" i="8"/>
  <c r="BE39" i="8"/>
  <c r="T42" i="8"/>
  <c r="AF42" i="8"/>
  <c r="AR42" i="8"/>
  <c r="BJ43" i="8"/>
  <c r="BN43" i="8" s="1"/>
  <c r="BI45" i="8"/>
  <c r="BJ52" i="8"/>
  <c r="W54" i="8"/>
  <c r="BJ55" i="8"/>
  <c r="AU57" i="8"/>
  <c r="BI60" i="8"/>
  <c r="AR14" i="8"/>
  <c r="BD14" i="8"/>
  <c r="AL71" i="8"/>
  <c r="AX71" i="8"/>
  <c r="AI27" i="8"/>
  <c r="Z25" i="8"/>
  <c r="Z27" i="8" s="1"/>
  <c r="AL25" i="8"/>
  <c r="Z26" i="8"/>
  <c r="I27" i="8"/>
  <c r="I85" i="8" s="1"/>
  <c r="Y27" i="8"/>
  <c r="AP27" i="8"/>
  <c r="AV27" i="8"/>
  <c r="AZ27" i="8"/>
  <c r="BE27" i="8"/>
  <c r="W30" i="8"/>
  <c r="AI30" i="8"/>
  <c r="AU30" i="8"/>
  <c r="AU75" i="8" s="1"/>
  <c r="BG30" i="8"/>
  <c r="G39" i="8"/>
  <c r="F39" i="8"/>
  <c r="Y39" i="8"/>
  <c r="Y85" i="8" s="1"/>
  <c r="AD39" i="8"/>
  <c r="AH39" i="8"/>
  <c r="BL39" i="8"/>
  <c r="H45" i="8"/>
  <c r="W45" i="8"/>
  <c r="AI45" i="8"/>
  <c r="K54" i="8"/>
  <c r="Z54" i="8"/>
  <c r="AL54" i="8"/>
  <c r="BJ58" i="8"/>
  <c r="BN58" i="8" s="1"/>
  <c r="BM60" i="8"/>
  <c r="BJ63" i="8"/>
  <c r="BJ64" i="8" s="1"/>
  <c r="M81" i="8"/>
  <c r="S81" i="8"/>
  <c r="AE81" i="8"/>
  <c r="AK81" i="8"/>
  <c r="AQ81" i="8"/>
  <c r="BC81" i="8"/>
  <c r="F82" i="8"/>
  <c r="L82" i="8"/>
  <c r="Q82" i="8"/>
  <c r="V82" i="8"/>
  <c r="AB82" i="8"/>
  <c r="AH82" i="8"/>
  <c r="AN82" i="8"/>
  <c r="AN91" i="8" s="1"/>
  <c r="AZ82" i="8"/>
  <c r="BC83" i="8"/>
  <c r="R83" i="8"/>
  <c r="Z42" i="8"/>
  <c r="AL42" i="8"/>
  <c r="BI42" i="8"/>
  <c r="BE80" i="8"/>
  <c r="BJ56" i="8"/>
  <c r="BJ57" i="8" s="1"/>
  <c r="Z57" i="8"/>
  <c r="AL57" i="8"/>
  <c r="I83" i="8"/>
  <c r="O83" i="8"/>
  <c r="U83" i="8"/>
  <c r="AA83" i="8"/>
  <c r="AM83" i="8"/>
  <c r="AS83" i="8"/>
  <c r="AY83" i="8"/>
  <c r="BJ11" i="8"/>
  <c r="BJ15" i="8"/>
  <c r="BJ16" i="8" s="1"/>
  <c r="BJ20" i="8"/>
  <c r="AC21" i="8"/>
  <c r="AX24" i="8"/>
  <c r="Q25" i="8"/>
  <c r="V27" i="8"/>
  <c r="AR26" i="8"/>
  <c r="BM30" i="8"/>
  <c r="H71" i="8"/>
  <c r="H37" i="8"/>
  <c r="H39" i="8" s="1"/>
  <c r="BM45" i="8"/>
  <c r="K8" i="8"/>
  <c r="BJ7" i="8"/>
  <c r="W11" i="8"/>
  <c r="T11" i="8"/>
  <c r="BM14" i="8"/>
  <c r="AI71" i="8"/>
  <c r="AU71" i="8"/>
  <c r="BG71" i="8"/>
  <c r="BK15" i="8"/>
  <c r="AX16" i="8"/>
  <c r="BG16" i="8"/>
  <c r="F80" i="8"/>
  <c r="J80" i="8"/>
  <c r="R80" i="8"/>
  <c r="V80" i="8"/>
  <c r="Z18" i="8"/>
  <c r="AE85" i="8"/>
  <c r="AE80" i="8"/>
  <c r="AI18" i="8"/>
  <c r="AM85" i="8"/>
  <c r="AM80" i="8"/>
  <c r="AV80" i="8"/>
  <c r="AZ80" i="8"/>
  <c r="H25" i="8"/>
  <c r="T25" i="8"/>
  <c r="AF25" i="8"/>
  <c r="AR25" i="8"/>
  <c r="BD25" i="8"/>
  <c r="BJ19" i="8"/>
  <c r="BN19" i="8" s="1"/>
  <c r="K76" i="8"/>
  <c r="K81" i="8" s="1"/>
  <c r="K26" i="8"/>
  <c r="BK76" i="8"/>
  <c r="BK26" i="8"/>
  <c r="BM20" i="8"/>
  <c r="Q21" i="8"/>
  <c r="AI21" i="8"/>
  <c r="BJ23" i="8"/>
  <c r="AL24" i="8"/>
  <c r="N25" i="8"/>
  <c r="W25" i="8"/>
  <c r="W27" i="8" s="1"/>
  <c r="BA25" i="8"/>
  <c r="BA27" i="8" s="1"/>
  <c r="BK25" i="8"/>
  <c r="F27" i="8"/>
  <c r="F85" i="8" s="1"/>
  <c r="J27" i="8"/>
  <c r="AF26" i="8"/>
  <c r="AO26" i="8"/>
  <c r="BB27" i="8"/>
  <c r="BF27" i="8"/>
  <c r="M27" i="8"/>
  <c r="M85" i="8" s="1"/>
  <c r="AX72" i="8"/>
  <c r="AR30" i="8"/>
  <c r="T71" i="8"/>
  <c r="T37" i="8"/>
  <c r="T75" i="8" s="1"/>
  <c r="BJ31" i="8"/>
  <c r="T33" i="8"/>
  <c r="BI71" i="8"/>
  <c r="BI37" i="8"/>
  <c r="BI33" i="8"/>
  <c r="BI76" i="8"/>
  <c r="H33" i="8"/>
  <c r="T38" i="8"/>
  <c r="T39" i="8" s="1"/>
  <c r="BJ35" i="8"/>
  <c r="BI36" i="8"/>
  <c r="BI38" i="8"/>
  <c r="R75" i="8"/>
  <c r="BJ44" i="8"/>
  <c r="BJ45" i="8" s="1"/>
  <c r="K45" i="8"/>
  <c r="BJ46" i="8"/>
  <c r="BJ47" i="8" s="1"/>
  <c r="BN56" i="8"/>
  <c r="BJ59" i="8"/>
  <c r="N77" i="8"/>
  <c r="BJ13" i="8"/>
  <c r="BN13" i="8" s="1"/>
  <c r="AF16" i="8"/>
  <c r="AD80" i="8"/>
  <c r="AQ80" i="8"/>
  <c r="AQ85" i="8"/>
  <c r="BJ6" i="8"/>
  <c r="AF76" i="8"/>
  <c r="AF81" i="8" s="1"/>
  <c r="AR76" i="8"/>
  <c r="AR81" i="8" s="1"/>
  <c r="BD76" i="8"/>
  <c r="BD81" i="8" s="1"/>
  <c r="BH11" i="8"/>
  <c r="AX81" i="8"/>
  <c r="AL16" i="8"/>
  <c r="BD16" i="8"/>
  <c r="T77" i="8"/>
  <c r="AF77" i="8"/>
  <c r="AR77" i="8"/>
  <c r="AR82" i="8" s="1"/>
  <c r="BD77" i="8"/>
  <c r="BJ17" i="8"/>
  <c r="G85" i="8"/>
  <c r="G80" i="8"/>
  <c r="K18" i="8"/>
  <c r="O85" i="8"/>
  <c r="S85" i="8"/>
  <c r="S80" i="8"/>
  <c r="AA80" i="8"/>
  <c r="AA85" i="8"/>
  <c r="AF18" i="8"/>
  <c r="AJ85" i="8"/>
  <c r="AJ80" i="8"/>
  <c r="AN80" i="8"/>
  <c r="BB80" i="8"/>
  <c r="BF80" i="8"/>
  <c r="BK21" i="8"/>
  <c r="AR73" i="8"/>
  <c r="AR24" i="8"/>
  <c r="BD73" i="8"/>
  <c r="BD24" i="8"/>
  <c r="BJ22" i="8"/>
  <c r="BN22" i="8" s="1"/>
  <c r="H24" i="8"/>
  <c r="BK78" i="8"/>
  <c r="BM23" i="8"/>
  <c r="BM78" i="8" s="1"/>
  <c r="Z24" i="8"/>
  <c r="K25" i="8"/>
  <c r="AX25" i="8"/>
  <c r="AX27" i="8" s="1"/>
  <c r="BG25" i="8"/>
  <c r="BG27" i="8" s="1"/>
  <c r="T26" i="8"/>
  <c r="AL27" i="8"/>
  <c r="AT27" i="8"/>
  <c r="BH26" i="8"/>
  <c r="BN29" i="8"/>
  <c r="BM38" i="8"/>
  <c r="BM33" i="8"/>
  <c r="T72" i="8"/>
  <c r="BJ34" i="8"/>
  <c r="BN34" i="8" s="1"/>
  <c r="H73" i="8"/>
  <c r="H42" i="8"/>
  <c r="W73" i="8"/>
  <c r="W42" i="8"/>
  <c r="AI73" i="8"/>
  <c r="BH73" i="8"/>
  <c r="AI42" i="8"/>
  <c r="BH42" i="8"/>
  <c r="BM47" i="8"/>
  <c r="N72" i="8"/>
  <c r="Z71" i="8"/>
  <c r="AL11" i="8"/>
  <c r="AJ75" i="8"/>
  <c r="AH80" i="8"/>
  <c r="AL18" i="8"/>
  <c r="AY85" i="8"/>
  <c r="AY80" i="8"/>
  <c r="BH18" i="8"/>
  <c r="BN6" i="8"/>
  <c r="AI76" i="8"/>
  <c r="AU76" i="8"/>
  <c r="BG76" i="8"/>
  <c r="BG11" i="8"/>
  <c r="BJ12" i="8"/>
  <c r="BN12" i="8" s="1"/>
  <c r="AC14" i="8"/>
  <c r="AO14" i="8"/>
  <c r="BA14" i="8"/>
  <c r="BI14" i="8"/>
  <c r="AR16" i="8"/>
  <c r="AZ75" i="8"/>
  <c r="BK17" i="8"/>
  <c r="H18" i="8"/>
  <c r="L85" i="8"/>
  <c r="L80" i="8"/>
  <c r="P80" i="8"/>
  <c r="P85" i="8"/>
  <c r="T18" i="8"/>
  <c r="X85" i="8"/>
  <c r="X80" i="8"/>
  <c r="AB85" i="8"/>
  <c r="AB80" i="8"/>
  <c r="AP80" i="8"/>
  <c r="AT80" i="8"/>
  <c r="AX18" i="8"/>
  <c r="BC85" i="8"/>
  <c r="BC80" i="8"/>
  <c r="BG18" i="8"/>
  <c r="BL80" i="8"/>
  <c r="BL85" i="8"/>
  <c r="BH24" i="8"/>
  <c r="BK24" i="8"/>
  <c r="H26" i="8"/>
  <c r="Q26" i="8"/>
  <c r="Q27" i="8" s="1"/>
  <c r="AD27" i="8"/>
  <c r="AD85" i="8" s="1"/>
  <c r="AH27" i="8"/>
  <c r="AH85" i="8" s="1"/>
  <c r="BD26" i="8"/>
  <c r="BJ28" i="8"/>
  <c r="BJ30" i="8" s="1"/>
  <c r="Z76" i="8"/>
  <c r="Z38" i="8"/>
  <c r="Z39" i="8" s="1"/>
  <c r="T36" i="8"/>
  <c r="BM49" i="8"/>
  <c r="BM55" i="8"/>
  <c r="BK57" i="8"/>
  <c r="BH60" i="8"/>
  <c r="BJ61" i="8"/>
  <c r="K62" i="8"/>
  <c r="G75" i="8"/>
  <c r="L75" i="8"/>
  <c r="Q75" i="8"/>
  <c r="AF72" i="8"/>
  <c r="AF82" i="8" s="1"/>
  <c r="J75" i="8"/>
  <c r="V75" i="8"/>
  <c r="AC76" i="8"/>
  <c r="AO76" i="8"/>
  <c r="BA76" i="8"/>
  <c r="AC71" i="8"/>
  <c r="AO71" i="8"/>
  <c r="BA71" i="8"/>
  <c r="AC16" i="8"/>
  <c r="AO16" i="8"/>
  <c r="BA16" i="8"/>
  <c r="AC77" i="8"/>
  <c r="AO77" i="8"/>
  <c r="BA77" i="8"/>
  <c r="BI77" i="8"/>
  <c r="I80" i="8"/>
  <c r="M80" i="8"/>
  <c r="Q85" i="8"/>
  <c r="U85" i="8"/>
  <c r="U80" i="8"/>
  <c r="AC18" i="8"/>
  <c r="AG80" i="8"/>
  <c r="AK85" i="8"/>
  <c r="AK80" i="8"/>
  <c r="AO18" i="8"/>
  <c r="AS80" i="8"/>
  <c r="AW80" i="8"/>
  <c r="BA18" i="8"/>
  <c r="BE85" i="8"/>
  <c r="BI18" i="8"/>
  <c r="AU73" i="8"/>
  <c r="AU83" i="8" s="1"/>
  <c r="BG73" i="8"/>
  <c r="BG83" i="8" s="1"/>
  <c r="AC30" i="8"/>
  <c r="AO30" i="8"/>
  <c r="BA30" i="8"/>
  <c r="BI30" i="8"/>
  <c r="W71" i="8"/>
  <c r="W76" i="8"/>
  <c r="W38" i="8"/>
  <c r="W39" i="8" s="1"/>
  <c r="W33" i="8"/>
  <c r="BJ32" i="8"/>
  <c r="BN32" i="8" s="1"/>
  <c r="AN75" i="8"/>
  <c r="BM37" i="8"/>
  <c r="K73" i="8"/>
  <c r="Z73" i="8"/>
  <c r="AL73" i="8"/>
  <c r="N47" i="8"/>
  <c r="BJ48" i="8"/>
  <c r="BJ49" i="8" s="1"/>
  <c r="T78" i="8"/>
  <c r="AF78" i="8"/>
  <c r="AF57" i="8"/>
  <c r="AR57" i="8"/>
  <c r="AR78" i="8"/>
  <c r="BD78" i="8"/>
  <c r="BD57" i="8"/>
  <c r="T57" i="8"/>
  <c r="K60" i="8"/>
  <c r="AF75" i="8"/>
  <c r="AH75" i="8"/>
  <c r="AV75" i="8"/>
  <c r="R82" i="8"/>
  <c r="Y80" i="8"/>
  <c r="BM36" i="8"/>
  <c r="U75" i="8"/>
  <c r="AL39" i="8"/>
  <c r="AP39" i="8"/>
  <c r="AP85" i="8" s="1"/>
  <c r="AT39" i="8"/>
  <c r="AT85" i="8" s="1"/>
  <c r="AX39" i="8"/>
  <c r="BB39" i="8"/>
  <c r="BF39" i="8"/>
  <c r="N73" i="8"/>
  <c r="N83" i="8" s="1"/>
  <c r="AC73" i="8"/>
  <c r="AO73" i="8"/>
  <c r="BJ40" i="8"/>
  <c r="K42" i="8"/>
  <c r="BJ41" i="8"/>
  <c r="AO42" i="8"/>
  <c r="T45" i="8"/>
  <c r="AF45" i="8"/>
  <c r="H72" i="8"/>
  <c r="BM72" i="8"/>
  <c r="O75" i="8"/>
  <c r="AD75" i="8"/>
  <c r="X75" i="8"/>
  <c r="BL75" i="8"/>
  <c r="BH72" i="8"/>
  <c r="BH82" i="8" s="1"/>
  <c r="BH70" i="8"/>
  <c r="BA72" i="8"/>
  <c r="AL78" i="8"/>
  <c r="BH71" i="8"/>
  <c r="BH37" i="8"/>
  <c r="BH39" i="8" s="1"/>
  <c r="H76" i="8"/>
  <c r="BH76" i="8"/>
  <c r="J39" i="8"/>
  <c r="N39" i="8"/>
  <c r="R39" i="8"/>
  <c r="R85" i="8" s="1"/>
  <c r="V39" i="8"/>
  <c r="T73" i="8"/>
  <c r="AF73" i="8"/>
  <c r="BM73" i="8"/>
  <c r="AC42" i="8"/>
  <c r="BJ50" i="8"/>
  <c r="K78" i="8"/>
  <c r="Z78" i="8"/>
  <c r="AX78" i="8"/>
  <c r="AX83" i="8" s="1"/>
  <c r="AX57" i="8"/>
  <c r="BH57" i="8"/>
  <c r="BH78" i="8"/>
  <c r="N60" i="8"/>
  <c r="AC60" i="8"/>
  <c r="K72" i="8"/>
  <c r="K82" i="8" s="1"/>
  <c r="K66" i="8"/>
  <c r="BJ65" i="8"/>
  <c r="BN65" i="8" s="1"/>
  <c r="Z72" i="8"/>
  <c r="Z66" i="8"/>
  <c r="AL72" i="8"/>
  <c r="AL82" i="8" s="1"/>
  <c r="AL66" i="8"/>
  <c r="AL75" i="8" s="1"/>
  <c r="AA75" i="8"/>
  <c r="AE75" i="8"/>
  <c r="AP75" i="8"/>
  <c r="AT75" i="8"/>
  <c r="BB75" i="8"/>
  <c r="BF75" i="8"/>
  <c r="N68" i="8"/>
  <c r="BJ67" i="8"/>
  <c r="BJ68" i="8" s="1"/>
  <c r="AC68" i="8"/>
  <c r="AC72" i="8"/>
  <c r="AC82" i="8" s="1"/>
  <c r="AO68" i="8"/>
  <c r="AO72" i="8"/>
  <c r="BI72" i="8"/>
  <c r="S75" i="8"/>
  <c r="T76" i="8"/>
  <c r="BJ53" i="8"/>
  <c r="AO78" i="8"/>
  <c r="BI78" i="8"/>
  <c r="BI83" i="8" s="1"/>
  <c r="N57" i="8"/>
  <c r="I75" i="8"/>
  <c r="M75" i="8"/>
  <c r="AG75" i="8"/>
  <c r="AK75" i="8"/>
  <c r="AS75" i="8"/>
  <c r="AW75" i="8"/>
  <c r="BE75" i="8"/>
  <c r="AS81" i="8"/>
  <c r="AW81" i="8"/>
  <c r="BB82" i="8"/>
  <c r="AJ83" i="8"/>
  <c r="Y75" i="8"/>
  <c r="AU72" i="8"/>
  <c r="AU82" i="8" s="1"/>
  <c r="AU68" i="8"/>
  <c r="BG72" i="8"/>
  <c r="BG82" i="8" s="1"/>
  <c r="BG68" i="8"/>
  <c r="BN67" i="8"/>
  <c r="BN68" i="8" s="1"/>
  <c r="AT82" i="8"/>
  <c r="G83" i="8"/>
  <c r="AG83" i="8"/>
  <c r="H78" i="8"/>
  <c r="W78" i="8"/>
  <c r="AI78" i="8"/>
  <c r="H57" i="8"/>
  <c r="W57" i="8"/>
  <c r="W85" i="8" s="1"/>
  <c r="W72" i="8"/>
  <c r="W82" i="8" s="1"/>
  <c r="AI72" i="8"/>
  <c r="AI82" i="8" s="1"/>
  <c r="AI66" i="8"/>
  <c r="AI75" i="8" s="1"/>
  <c r="AM75" i="8"/>
  <c r="AQ75" i="8"/>
  <c r="AY75" i="8"/>
  <c r="BC75" i="8"/>
  <c r="K70" i="8"/>
  <c r="BJ69" i="8"/>
  <c r="BJ70" i="8" s="1"/>
  <c r="U81" i="8"/>
  <c r="Y81" i="8"/>
  <c r="AD82" i="8"/>
  <c r="Y83" i="8"/>
  <c r="BH27" i="8" l="1"/>
  <c r="BH85" i="8" s="1"/>
  <c r="BN63" i="8"/>
  <c r="BN64" i="8" s="1"/>
  <c r="AO75" i="8"/>
  <c r="T83" i="8"/>
  <c r="AH91" i="8"/>
  <c r="BA82" i="8"/>
  <c r="AC75" i="8"/>
  <c r="BD75" i="8"/>
  <c r="AB91" i="8"/>
  <c r="AV85" i="8"/>
  <c r="AL83" i="8"/>
  <c r="AR75" i="8"/>
  <c r="N27" i="8"/>
  <c r="BN52" i="8"/>
  <c r="AO82" i="8"/>
  <c r="BH81" i="8"/>
  <c r="H82" i="8"/>
  <c r="BN46" i="8"/>
  <c r="BN47" i="8" s="1"/>
  <c r="AX82" i="8"/>
  <c r="AO27" i="8"/>
  <c r="N80" i="8"/>
  <c r="N75" i="8"/>
  <c r="K83" i="8"/>
  <c r="BI75" i="8"/>
  <c r="AZ85" i="8"/>
  <c r="BN69" i="8"/>
  <c r="BN70" i="8" s="1"/>
  <c r="BG75" i="8"/>
  <c r="Z75" i="8"/>
  <c r="H75" i="8"/>
  <c r="BA75" i="8"/>
  <c r="AO81" i="8"/>
  <c r="BM39" i="8"/>
  <c r="BG81" i="8"/>
  <c r="Z82" i="8"/>
  <c r="J85" i="8"/>
  <c r="AO83" i="8"/>
  <c r="BB85" i="8"/>
  <c r="BD27" i="8"/>
  <c r="BD85" i="8" s="1"/>
  <c r="H27" i="8"/>
  <c r="H85" i="8" s="1"/>
  <c r="BJ25" i="8"/>
  <c r="BN25" i="8" s="1"/>
  <c r="BJ78" i="8"/>
  <c r="AU85" i="8"/>
  <c r="V85" i="8"/>
  <c r="AC83" i="8"/>
  <c r="W81" i="8"/>
  <c r="Q80" i="8"/>
  <c r="W75" i="8"/>
  <c r="N82" i="8"/>
  <c r="W83" i="8"/>
  <c r="T82" i="8"/>
  <c r="BI39" i="8"/>
  <c r="BI85" i="8" s="1"/>
  <c r="BI81" i="8"/>
  <c r="BF85" i="8"/>
  <c r="AF27" i="8"/>
  <c r="AF85" i="8" s="1"/>
  <c r="BJ24" i="8"/>
  <c r="BK27" i="8"/>
  <c r="BN44" i="8"/>
  <c r="BN45" i="8" s="1"/>
  <c r="AR27" i="8"/>
  <c r="AR85" i="8" s="1"/>
  <c r="BM83" i="8"/>
  <c r="BJ37" i="8"/>
  <c r="BN31" i="8"/>
  <c r="BJ71" i="8"/>
  <c r="K75" i="8"/>
  <c r="BN66" i="8"/>
  <c r="BA85" i="8"/>
  <c r="BA80" i="8"/>
  <c r="BJ62" i="8"/>
  <c r="BN61" i="8"/>
  <c r="BN62" i="8" s="1"/>
  <c r="BN48" i="8"/>
  <c r="BN49" i="8" s="1"/>
  <c r="BK77" i="8"/>
  <c r="BK82" i="8" s="1"/>
  <c r="BK18" i="8"/>
  <c r="BM17" i="8"/>
  <c r="BN35" i="8"/>
  <c r="BN36" i="8" s="1"/>
  <c r="BJ36" i="8"/>
  <c r="AU81" i="8"/>
  <c r="H81" i="8"/>
  <c r="BI82" i="8"/>
  <c r="AF83" i="8"/>
  <c r="BH75" i="8"/>
  <c r="BJ73" i="8"/>
  <c r="BJ83" i="8" s="1"/>
  <c r="BN40" i="8"/>
  <c r="BN73" i="8" s="1"/>
  <c r="Z83" i="8"/>
  <c r="BJ76" i="8"/>
  <c r="BJ38" i="8"/>
  <c r="BJ39" i="8" s="1"/>
  <c r="BJ33" i="8"/>
  <c r="AO85" i="8"/>
  <c r="AO80" i="8"/>
  <c r="AC81" i="8"/>
  <c r="AX80" i="8"/>
  <c r="AX85" i="8"/>
  <c r="AL80" i="8"/>
  <c r="AL85" i="8"/>
  <c r="BH83" i="8"/>
  <c r="T27" i="8"/>
  <c r="T85" i="8" s="1"/>
  <c r="AR83" i="8"/>
  <c r="BD80" i="8"/>
  <c r="BJ14" i="8"/>
  <c r="BJ60" i="8"/>
  <c r="BN59" i="8"/>
  <c r="BN60" i="8" s="1"/>
  <c r="K27" i="8"/>
  <c r="K85" i="8" s="1"/>
  <c r="BJ26" i="8"/>
  <c r="BJ27" i="8" s="1"/>
  <c r="Z80" i="8"/>
  <c r="Z85" i="8"/>
  <c r="AI81" i="8"/>
  <c r="BN28" i="8"/>
  <c r="BN30" i="8" s="1"/>
  <c r="BJ21" i="8"/>
  <c r="BI80" i="8"/>
  <c r="AC85" i="8"/>
  <c r="AC80" i="8"/>
  <c r="BG80" i="8"/>
  <c r="BG85" i="8"/>
  <c r="T80" i="8"/>
  <c r="BH80" i="8"/>
  <c r="AI83" i="8"/>
  <c r="H83" i="8"/>
  <c r="BN23" i="8"/>
  <c r="BN24" i="8" s="1"/>
  <c r="BM24" i="8"/>
  <c r="W80" i="8"/>
  <c r="BJ77" i="8"/>
  <c r="BJ18" i="8"/>
  <c r="T81" i="8"/>
  <c r="BM26" i="8"/>
  <c r="BN20" i="8"/>
  <c r="BN21" i="8" s="1"/>
  <c r="BM21" i="8"/>
  <c r="AI85" i="8"/>
  <c r="AI80" i="8"/>
  <c r="N85" i="8"/>
  <c r="BK71" i="8"/>
  <c r="BK81" i="8" s="1"/>
  <c r="BK16" i="8"/>
  <c r="BK75" i="8" s="1"/>
  <c r="BM15" i="8"/>
  <c r="BN14" i="8"/>
  <c r="BJ8" i="8"/>
  <c r="BN7" i="8"/>
  <c r="BN8" i="8" s="1"/>
  <c r="AR80" i="8"/>
  <c r="BJ54" i="8"/>
  <c r="BN53" i="8"/>
  <c r="BN50" i="8"/>
  <c r="BN51" i="8" s="1"/>
  <c r="BJ51" i="8"/>
  <c r="BJ66" i="8"/>
  <c r="BJ75" i="8" s="1"/>
  <c r="BJ72" i="8"/>
  <c r="BJ42" i="8"/>
  <c r="BN41" i="8"/>
  <c r="BN42" i="8" s="1"/>
  <c r="BA81" i="8"/>
  <c r="BM57" i="8"/>
  <c r="BN55" i="8"/>
  <c r="BN57" i="8" s="1"/>
  <c r="H80" i="8"/>
  <c r="Z81" i="8"/>
  <c r="BM76" i="8"/>
  <c r="BD83" i="8"/>
  <c r="AF80" i="8"/>
  <c r="K80" i="8"/>
  <c r="BN54" i="8" l="1"/>
  <c r="BN72" i="8"/>
  <c r="BN78" i="8"/>
  <c r="BM77" i="8"/>
  <c r="BM82" i="8" s="1"/>
  <c r="BM18" i="8"/>
  <c r="BN17" i="8"/>
  <c r="BN37" i="8"/>
  <c r="BM16" i="8"/>
  <c r="BM75" i="8" s="1"/>
  <c r="BN15" i="8"/>
  <c r="BN16" i="8" s="1"/>
  <c r="BM71" i="8"/>
  <c r="BM81" i="8" s="1"/>
  <c r="BN26" i="8"/>
  <c r="BN27" i="8" s="1"/>
  <c r="BM27" i="8"/>
  <c r="BJ80" i="8"/>
  <c r="BJ85" i="8"/>
  <c r="BK85" i="8"/>
  <c r="BK80" i="8"/>
  <c r="BN75" i="8"/>
  <c r="BN38" i="8"/>
  <c r="BJ82" i="8"/>
  <c r="BN83" i="8"/>
  <c r="BN76" i="8"/>
  <c r="BJ81" i="8"/>
  <c r="BN33" i="8"/>
  <c r="BN39" i="8" l="1"/>
  <c r="BN71" i="8"/>
  <c r="BN81" i="8" s="1"/>
  <c r="BN77" i="8"/>
  <c r="BN82" i="8" s="1"/>
  <c r="BN18" i="8"/>
  <c r="BM85" i="8"/>
  <c r="BM80" i="8"/>
  <c r="BN80" i="8" l="1"/>
  <c r="BN85" i="8"/>
  <c r="Z26" i="7" l="1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S18" i="7" l="1"/>
  <c r="W18" i="7"/>
  <c r="H18" i="7"/>
  <c r="L18" i="7"/>
  <c r="T18" i="7"/>
  <c r="X18" i="7"/>
  <c r="I18" i="7"/>
  <c r="U18" i="7"/>
  <c r="F18" i="7"/>
  <c r="R18" i="7"/>
  <c r="Z18" i="7"/>
  <c r="G18" i="7"/>
  <c r="M18" i="7"/>
  <c r="Y18" i="7"/>
  <c r="N18" i="7"/>
  <c r="O18" i="7"/>
  <c r="D18" i="7"/>
  <c r="J18" i="7"/>
  <c r="P18" i="7"/>
  <c r="V18" i="7"/>
  <c r="E18" i="7"/>
  <c r="K18" i="7"/>
  <c r="Q18" i="7"/>
</calcChain>
</file>

<file path=xl/sharedStrings.xml><?xml version="1.0" encoding="utf-8"?>
<sst xmlns="http://schemas.openxmlformats.org/spreadsheetml/2006/main" count="247" uniqueCount="96">
  <si>
    <t>Lp.</t>
  </si>
  <si>
    <t>Jednostka realizująca / departament nadzorujący</t>
  </si>
  <si>
    <t>Nazwa przedsięwzięcia / Uwagi</t>
  </si>
  <si>
    <t>Źródło finansowania</t>
  </si>
  <si>
    <t>Wartość zadania ogółem</t>
  </si>
  <si>
    <t>razem</t>
  </si>
  <si>
    <t>Przed zmianą</t>
  </si>
  <si>
    <t>Zmiana</t>
  </si>
  <si>
    <t>Po zmianie</t>
  </si>
  <si>
    <t>WPF 2018</t>
  </si>
  <si>
    <t>wnioskowane zmiany</t>
  </si>
  <si>
    <t>po zmianach</t>
  </si>
  <si>
    <t>WPF 2019</t>
  </si>
  <si>
    <t>WPF 2020</t>
  </si>
  <si>
    <t>WPF 2021</t>
  </si>
  <si>
    <t>WPF 2022</t>
  </si>
  <si>
    <t>środki własne</t>
  </si>
  <si>
    <t>majątkowe</t>
  </si>
  <si>
    <t>inne</t>
  </si>
  <si>
    <t>bieżące</t>
  </si>
  <si>
    <t>budżet państwa</t>
  </si>
  <si>
    <t>budżet UE</t>
  </si>
  <si>
    <t>Bieżące</t>
  </si>
  <si>
    <t xml:space="preserve">razem </t>
  </si>
  <si>
    <t>Majątkowe</t>
  </si>
  <si>
    <t>OGÓŁEM</t>
  </si>
  <si>
    <t>Zmiana w dochodach bieżących</t>
  </si>
  <si>
    <t>Obciążenia</t>
  </si>
  <si>
    <t xml:space="preserve">razem nakłady poniesione do końca 2022r. </t>
  </si>
  <si>
    <t>WPF 2023</t>
  </si>
  <si>
    <t>razem zmiany w latach 2023-2030</t>
  </si>
  <si>
    <t>nakłady poniesione do końca 2022r.</t>
  </si>
  <si>
    <t>po zmianach do końca 2022r.</t>
  </si>
  <si>
    <t>DO</t>
  </si>
  <si>
    <t>RR</t>
  </si>
  <si>
    <t>WUP / RP</t>
  </si>
  <si>
    <t>Dotacja celowa na rzecz beneficjentów osi priorytetowych I-VI RPO WP na lata 2014 - 2020 realizujących projekty o charakterze innym niż rewitalizacyjny</t>
  </si>
  <si>
    <t>Załącznik nr 2 do uzasadnienia 
do projektu Uchwały Sejmiku Województwa Podkarpackiego w sprawie zmian w Wieloletniej Prognozie Finansowej Województwa Podkarpackiego na lata 2023 - 2045</t>
  </si>
  <si>
    <t>Tabela Nr 1. Zestawienie zmian wskaźników spłaty zadłużenia w latach 2023 - 2045</t>
  </si>
  <si>
    <t>Wyszczególnienie</t>
  </si>
  <si>
    <t>Wskaźnik spłaty zobowiązań wiersz 8.1 z zał. Nr 1 do WPF (relacja określona po lewej stronie wzoru)</t>
  </si>
  <si>
    <t>Dopuszczalny wskaźnik spłaty zobowiązań wiersz 8.3.1 z zał. Nr 1 do WPF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</si>
  <si>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</si>
  <si>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</si>
  <si>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</si>
  <si>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</si>
  <si>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</si>
  <si>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Tabela Nr 2. Zestawienie zmian wysokości wydatków przeznaczonych na realizację przyszłych inwestycji jednorocznych</t>
  </si>
  <si>
    <t>WPF 
luty</t>
  </si>
  <si>
    <t>WPF luty</t>
  </si>
  <si>
    <t>nowe GR</t>
  </si>
  <si>
    <r>
      <t xml:space="preserve">Uwolnienie zielonej gospodarki wodorowej dla MŚP w regionach europejskich
</t>
    </r>
    <r>
      <rPr>
        <sz val="16"/>
        <color rgb="FFFF0066"/>
        <rFont val="Arial"/>
        <family val="2"/>
        <charset val="238"/>
      </rPr>
      <t>program Interreg Europa 2021-2027</t>
    </r>
    <r>
      <rPr>
        <b/>
        <u/>
        <sz val="16"/>
        <color theme="1"/>
        <rFont val="Arial"/>
        <family val="2"/>
        <charset val="238"/>
      </rPr>
      <t/>
    </r>
  </si>
  <si>
    <t>nowe PZDW / DT</t>
  </si>
  <si>
    <r>
      <t xml:space="preserve">Przebudowa i rozbudowa DW 865 na odcinku Koniaczów - Zapałów
</t>
    </r>
    <r>
      <rPr>
        <sz val="16"/>
        <color rgb="FF0D7B07"/>
        <rFont val="Arial"/>
        <family val="2"/>
        <charset val="238"/>
      </rPr>
      <t>program Fundusze Europejskie dla Polski Wschodniej 2021-2027</t>
    </r>
  </si>
  <si>
    <t>nowe
PG</t>
  </si>
  <si>
    <r>
      <t xml:space="preserve">Wsparcie MŚP w wejściu na rynki krajowy i zagraniczne
</t>
    </r>
    <r>
      <rPr>
        <sz val="16"/>
        <color rgb="FF0D7B07"/>
        <rFont val="Arial"/>
        <family val="2"/>
        <charset val="238"/>
      </rPr>
      <t xml:space="preserve">program regionalny Fundusze Europejskie dla Podkarpacia
2021-2027
</t>
    </r>
    <r>
      <rPr>
        <b/>
        <u/>
        <sz val="16"/>
        <color theme="1"/>
        <rFont val="Arial"/>
        <family val="2"/>
        <charset val="238"/>
      </rPr>
      <t/>
    </r>
  </si>
  <si>
    <t>nowe
OZ</t>
  </si>
  <si>
    <r>
      <t>Utworzenie Pododdziału Kardiochirurgii w ramach istniejącego Oddziału Kardiologii z Pododdziałem Intensywnego Nadzoru Kardiologicznego, Pododdziałem Kardiologii Inwazyjnej wraz z salą operacyjną w ramach CBO w Wojewódzkim Szpitalu im. Św. Ojca Pio w Przemyślu</t>
    </r>
    <r>
      <rPr>
        <b/>
        <u/>
        <sz val="16"/>
        <rFont val="Arial"/>
        <family val="2"/>
        <charset val="238"/>
      </rPr>
      <t/>
    </r>
  </si>
  <si>
    <r>
      <t xml:space="preserve">Zintegrowany i uspołeczniony model planowania przestrzennego poprzez opracowanie Strategii Przestrzennej Rzeszowskiego Obszaru Funkcjonalnego
</t>
    </r>
    <r>
      <rPr>
        <sz val="17"/>
        <color rgb="FF00B0F0"/>
        <rFont val="Arial"/>
        <family val="2"/>
        <charset val="238"/>
      </rPr>
      <t>PO WER 2014-2020</t>
    </r>
  </si>
  <si>
    <t xml:space="preserve"> budżet UE</t>
  </si>
  <si>
    <t>RP</t>
  </si>
  <si>
    <t>DT+PZDW</t>
  </si>
  <si>
    <r>
      <t>Budowa węzła na skrzyżowaniu autostrady A4 z drogą wojewódzką Nr 986 w m. Ostrów</t>
    </r>
    <r>
      <rPr>
        <b/>
        <u/>
        <sz val="16"/>
        <rFont val="Arial"/>
        <family val="2"/>
        <charset val="238"/>
      </rPr>
      <t/>
    </r>
  </si>
  <si>
    <t>budżet państwa (RFIL)</t>
  </si>
  <si>
    <t>DT / PZDW</t>
  </si>
  <si>
    <t>WDK / DO</t>
  </si>
  <si>
    <r>
      <t xml:space="preserve">Utworzenie podkarpackiego centrum nauki
</t>
    </r>
    <r>
      <rPr>
        <sz val="18"/>
        <color rgb="FFFF0000"/>
        <rFont val="Arial"/>
        <family val="2"/>
        <charset val="238"/>
      </rPr>
      <t>RPO WP 2014-2020</t>
    </r>
    <r>
      <rPr>
        <b/>
        <u/>
        <sz val="16"/>
        <color theme="1"/>
        <rFont val="Arial"/>
        <family val="2"/>
        <charset val="238"/>
      </rPr>
      <t/>
    </r>
  </si>
  <si>
    <r>
      <t>Przygotowanie kompleksowej wielobranżowej dokumentacji architektoniczno - budowlanej dotyczącej budowy Nowej Sceny Teatru</t>
    </r>
    <r>
      <rPr>
        <b/>
        <sz val="16"/>
        <color theme="1"/>
        <rFont val="Arial"/>
        <family val="2"/>
        <charset val="238"/>
      </rPr>
      <t/>
    </r>
  </si>
  <si>
    <t>OZ</t>
  </si>
  <si>
    <r>
      <t xml:space="preserve">Profilaktyka, diagnostyka i kompleksowe leczenie chorób układu oddechowego z chirurgicznym i chemicznym leczeniem nowotworów klatki piersiowej na oddziałach klinicznych oraz rehabilitacja 
</t>
    </r>
    <r>
      <rPr>
        <b/>
        <u/>
        <sz val="16"/>
        <color theme="1"/>
        <rFont val="Arial"/>
        <family val="2"/>
        <charset val="238"/>
      </rPr>
      <t/>
    </r>
  </si>
  <si>
    <t>budżet państwa (RFiL)</t>
  </si>
  <si>
    <r>
      <t xml:space="preserve">Przebudowa pomieszczeń II piętra w budynku "A" i "BG" użytkowanych przez Klinikę Ginekologii i Położnictwa w Klinicznym Szpitalu Wojewódzkim nr 1 im. Fryderyka Chopina w Rzeszowie 
</t>
    </r>
    <r>
      <rPr>
        <b/>
        <u/>
        <sz val="16"/>
        <color theme="1"/>
        <rFont val="Arial"/>
        <family val="2"/>
        <charset val="238"/>
      </rPr>
      <t/>
    </r>
  </si>
  <si>
    <t>budżet państwa 
(RFIL)</t>
  </si>
  <si>
    <t xml:space="preserve">OZ
</t>
  </si>
  <si>
    <t>EN</t>
  </si>
  <si>
    <t xml:space="preserve">
EN
</t>
  </si>
  <si>
    <r>
      <rPr>
        <strike/>
        <sz val="16"/>
        <rFont val="Arial"/>
        <family val="2"/>
        <charset val="238"/>
      </rPr>
      <t>Opracowanie i</t>
    </r>
    <r>
      <rPr>
        <sz val="16"/>
        <rFont val="Arial"/>
        <family val="2"/>
        <charset val="238"/>
      </rPr>
      <t xml:space="preserve"> Realizacja programów mających na celu poprawę sprawności fizycznej dzieci i młodzieży szkolnej
</t>
    </r>
    <r>
      <rPr>
        <sz val="16"/>
        <color rgb="FFFF0000"/>
        <rFont val="Arial"/>
        <family val="2"/>
        <charset val="238"/>
      </rPr>
      <t xml:space="preserve">zmiana nazwy zadania i lat realizacji 2022 - 2024
</t>
    </r>
    <r>
      <rPr>
        <b/>
        <u/>
        <sz val="16"/>
        <color theme="1"/>
        <rFont val="Arial"/>
        <family val="2"/>
        <charset val="238"/>
      </rPr>
      <t/>
    </r>
  </si>
  <si>
    <t>Ponadto dokonuje się zmiany nazwy zadania z "Opracowanie dokumentacji przebudowy przepustu drogowego na ulicy Mieleckiej w Kolbuszowej Dolnej w km 25+968" na "Opracowanie dokumentacji rozbudowy drogi wojewódzkiej nr 875 Mielec - Kolbuszowa - Sokołów Małopolski - Leżajsk polegającej na budowie mostu w km 25+968 wraz z rozbudową dojazdów oraz rozbiórką, budową i przebudową infrastruktury technicznej, budowli i urządzeń budowlanych w m. Kolbuszowa Dolna".</t>
  </si>
  <si>
    <t>WPF 
marzec</t>
  </si>
  <si>
    <t>WPF marzec</t>
  </si>
  <si>
    <r>
      <t xml:space="preserve">Pomoc Techniczna REACT EU RPO WP 2014-2020 (EFRR)
</t>
    </r>
    <r>
      <rPr>
        <sz val="17"/>
        <color rgb="FFFF0000"/>
        <rFont val="Arial"/>
        <family val="2"/>
        <charset val="238"/>
      </rPr>
      <t>RPO WP 2014-2020</t>
    </r>
  </si>
  <si>
    <r>
      <t xml:space="preserve">Organizacja współzawodnictwa sportowego dzieci i młodzieży szkolnej i akademickiej
</t>
    </r>
    <r>
      <rPr>
        <sz val="16"/>
        <color rgb="FFFF0000"/>
        <rFont val="Arial"/>
        <family val="2"/>
        <charset val="238"/>
      </rPr>
      <t>zmiana lat realizacji 2022 - 2024</t>
    </r>
    <r>
      <rPr>
        <b/>
        <u/>
        <sz val="16"/>
        <color theme="1"/>
        <rFont val="Arial"/>
        <family val="2"/>
        <charset val="238"/>
      </rPr>
      <t/>
    </r>
  </si>
  <si>
    <r>
      <t xml:space="preserve">Realizacja Programu Akademia Małych Zdobywców
</t>
    </r>
    <r>
      <rPr>
        <sz val="16"/>
        <color rgb="FFFF0000"/>
        <rFont val="Arial"/>
        <family val="2"/>
        <charset val="238"/>
      </rPr>
      <t>zmiana lat realizacji 2022 - 2024</t>
    </r>
    <r>
      <rPr>
        <b/>
        <u/>
        <sz val="16"/>
        <color theme="1"/>
        <rFont val="Arial"/>
        <family val="2"/>
        <charset val="238"/>
      </rPr>
      <t/>
    </r>
  </si>
  <si>
    <r>
      <t>Wdrożenie elektronicznej dokumentacji medycznej oraz uruchomienie e-usług dla pacjentów Wojewódzkiego Szpitala im. Zofii z Zamoyskich Tarnowskiej w Tarnobrzegu</t>
    </r>
    <r>
      <rPr>
        <b/>
        <u/>
        <sz val="16"/>
        <color theme="1"/>
        <rFont val="Arial"/>
        <family val="2"/>
        <charset val="238"/>
      </rPr>
      <t/>
    </r>
  </si>
  <si>
    <r>
      <t xml:space="preserve">Przebudowa / rozbudowa DW 865 na odcinku od m. Zapałów do m. Oleszyce (Etap II Zapałów - Lipina)
</t>
    </r>
    <r>
      <rPr>
        <sz val="16"/>
        <color rgb="FF0D7B07"/>
        <rFont val="Arial"/>
        <family val="2"/>
        <charset val="238"/>
      </rPr>
      <t>program Fundusze Europejskie dla Polski Wschodniej 2021-2027</t>
    </r>
    <r>
      <rPr>
        <b/>
        <u/>
        <sz val="16"/>
        <color theme="1"/>
        <rFont val="Arial"/>
        <family val="2"/>
        <charset val="238"/>
      </rPr>
      <t/>
    </r>
  </si>
  <si>
    <r>
      <t xml:space="preserve">
Podkarpackie Centrum Integracji Cudzoziemców
</t>
    </r>
    <r>
      <rPr>
        <sz val="16"/>
        <color rgb="FFFF0000"/>
        <rFont val="Arial"/>
        <family val="2"/>
        <charset val="238"/>
      </rPr>
      <t xml:space="preserve">RPO WP 2014-2020
</t>
    </r>
    <r>
      <rPr>
        <b/>
        <u/>
        <sz val="16"/>
        <color theme="1"/>
        <rFont val="Arial"/>
        <family val="2"/>
        <charset val="238"/>
      </rPr>
      <t/>
    </r>
  </si>
  <si>
    <r>
      <t xml:space="preserve">Modernizacja kliniki ortopedii 
w KSW NR 2 w Rzeszowie
</t>
    </r>
    <r>
      <rPr>
        <sz val="16"/>
        <color rgb="FFFF0000"/>
        <rFont val="Arial"/>
        <family val="2"/>
        <charset val="238"/>
      </rPr>
      <t>zmiana lat realizacji 2021 - 2024</t>
    </r>
  </si>
  <si>
    <r>
      <t xml:space="preserve">Przebudowa budynku Histopatologii i Patomorfologii w Klinicznym Szpitalu Nr 2 im. Św. Jadwigi Królowej w Rzeszowie
</t>
    </r>
    <r>
      <rPr>
        <sz val="16"/>
        <color rgb="FFFF0000"/>
        <rFont val="Arial"/>
        <family val="2"/>
        <charset val="238"/>
      </rPr>
      <t>zmiana lat realizacji 2022 - 2024</t>
    </r>
    <r>
      <rPr>
        <b/>
        <u/>
        <sz val="16"/>
        <color theme="1"/>
        <rFont val="Arial"/>
        <family val="2"/>
        <charset val="238"/>
      </rPr>
      <t/>
    </r>
  </si>
  <si>
    <t>TABELARYCZNE ZESTAWIENIE WNIOSKÓW O DOKONANIE ZMIAN LIMITÓW WYDATKÓW W WPF NA LATA 2023 - 2045</t>
  </si>
  <si>
    <t>Załącznik nr 1 do uzasadnienia 
do projektu Uchwały Sejmiku Województwa Podkarpackiego w sprawie zmian w Wieloletniej Prognozie Finansowej Województwa Podkarpackiego na lata 2023 - 2045</t>
  </si>
  <si>
    <t>UE b</t>
  </si>
  <si>
    <t>włąsne b</t>
  </si>
  <si>
    <t>interregi dochody</t>
  </si>
  <si>
    <t xml:space="preserve">obciążenia </t>
  </si>
  <si>
    <t>nadwyżka budżetowa</t>
  </si>
  <si>
    <r>
      <t xml:space="preserve">Rozbudowa drogi wojewódzkiej nr 884 Przemyśl – Dubiecko – Bachórz – Domaradz </t>
    </r>
    <r>
      <rPr>
        <strike/>
        <sz val="16"/>
        <rFont val="Arial"/>
        <family val="2"/>
        <charset val="238"/>
      </rPr>
      <t xml:space="preserve">na odcinku od km ok. 24+170 do km ok. 24+370 </t>
    </r>
    <r>
      <rPr>
        <sz val="16"/>
        <color rgb="FFFF0000"/>
        <rFont val="Arial"/>
        <family val="2"/>
        <charset val="238"/>
      </rPr>
      <t xml:space="preserve"> na odcinku od km ok. 24+158 do km ok. 24+386</t>
    </r>
    <r>
      <rPr>
        <sz val="16"/>
        <rFont val="Arial"/>
        <family val="2"/>
        <charset val="238"/>
      </rPr>
      <t xml:space="preserve"> wraz z rozbiórką,</t>
    </r>
    <r>
      <rPr>
        <sz val="16"/>
        <rFont val="Arial"/>
        <family val="2"/>
        <charset val="238"/>
      </rPr>
      <t xml:space="preserve"> budową i przebudową infrastruktury technicznej, budowli i urządzeń budowlanych w m. Babice
</t>
    </r>
    <r>
      <rPr>
        <sz val="16"/>
        <color rgb="FFFF0000"/>
        <rFont val="Arial"/>
        <family val="2"/>
        <charset val="238"/>
      </rPr>
      <t>zmiana nazwy zadania i lat realizacji 2022 - 2024</t>
    </r>
    <r>
      <rPr>
        <b/>
        <u/>
        <sz val="16"/>
        <color theme="1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</si>
</sst>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5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4"/>
      <name val="Czcionka tekstu podstawowego"/>
      <family val="2"/>
      <charset val="238"/>
    </font>
    <font>
      <sz val="17"/>
      <color theme="1"/>
      <name val="Arial"/>
      <family val="2"/>
      <charset val="238"/>
    </font>
    <font>
      <sz val="17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b/>
      <sz val="22"/>
      <name val="Czcionka tekstu podstawowego"/>
      <charset val="238"/>
    </font>
    <font>
      <b/>
      <sz val="17"/>
      <color theme="1"/>
      <name val="Arial"/>
      <family val="2"/>
      <charset val="238"/>
    </font>
    <font>
      <b/>
      <sz val="17"/>
      <color theme="1"/>
      <name val="Czcionka tekstu podstawowego"/>
      <charset val="238"/>
    </font>
    <font>
      <b/>
      <sz val="24"/>
      <color theme="1"/>
      <name val="Czcionka tekstu podstawowego"/>
      <charset val="238"/>
    </font>
    <font>
      <b/>
      <sz val="24"/>
      <name val="Czcionka tekstu podstawowego"/>
      <charset val="238"/>
    </font>
    <font>
      <sz val="15"/>
      <name val="Czcionka tekstu podstawowego"/>
      <family val="2"/>
      <charset val="238"/>
    </font>
    <font>
      <sz val="15"/>
      <color theme="1"/>
      <name val="Czcionka tekstu podstawowego"/>
      <family val="2"/>
      <charset val="238"/>
    </font>
    <font>
      <b/>
      <sz val="15"/>
      <color theme="1"/>
      <name val="Czcionka tekstu podstawowego"/>
      <family val="2"/>
      <charset val="238"/>
    </font>
    <font>
      <sz val="15"/>
      <name val="Arial"/>
      <family val="2"/>
      <charset val="238"/>
    </font>
    <font>
      <sz val="15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5.5"/>
      <name val="Arial"/>
      <family val="2"/>
      <charset val="238"/>
    </font>
    <font>
      <sz val="15.5"/>
      <color theme="1"/>
      <name val="Arial"/>
      <family val="2"/>
      <charset val="238"/>
    </font>
    <font>
      <sz val="18"/>
      <name val="Arial"/>
      <family val="2"/>
      <charset val="238"/>
    </font>
    <font>
      <sz val="18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6"/>
      <name val="Czcionka tekstu podstawowego"/>
      <family val="2"/>
      <charset val="238"/>
    </font>
    <font>
      <sz val="16"/>
      <name val="Arial"/>
      <family val="2"/>
      <charset val="238"/>
    </font>
    <font>
      <strike/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6"/>
      <color rgb="FFFF0066"/>
      <name val="Arial"/>
      <family val="2"/>
      <charset val="238"/>
    </font>
    <font>
      <b/>
      <u/>
      <sz val="16"/>
      <color theme="1"/>
      <name val="Arial"/>
      <family val="2"/>
      <charset val="238"/>
    </font>
    <font>
      <sz val="16"/>
      <color rgb="FF0D7B07"/>
      <name val="Arial"/>
      <family val="2"/>
      <charset val="238"/>
    </font>
    <font>
      <b/>
      <u/>
      <sz val="16"/>
      <name val="Arial"/>
      <family val="2"/>
      <charset val="238"/>
    </font>
    <font>
      <sz val="17"/>
      <name val="Arial"/>
      <family val="2"/>
      <charset val="238"/>
    </font>
    <font>
      <sz val="17"/>
      <color rgb="FF00B0F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8"/>
      <name val="Czcionka tekstu podstawowego"/>
      <family val="2"/>
      <charset val="238"/>
    </font>
    <font>
      <sz val="17"/>
      <color rgb="FFFF0000"/>
      <name val="Arial"/>
      <family val="2"/>
      <charset val="238"/>
    </font>
    <font>
      <b/>
      <sz val="16"/>
      <color theme="1"/>
      <name val="Czcionka tekstu podstawowego"/>
      <charset val="238"/>
    </font>
    <font>
      <b/>
      <sz val="16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CCFF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468">
    <xf numFmtId="0" fontId="0" fillId="0" borderId="0" xfId="0"/>
    <xf numFmtId="0" fontId="5" fillId="2" borderId="0" xfId="2" applyFont="1" applyFill="1"/>
    <xf numFmtId="0" fontId="6" fillId="2" borderId="0" xfId="2" applyFont="1" applyFill="1"/>
    <xf numFmtId="0" fontId="4" fillId="0" borderId="0" xfId="2" applyAlignment="1">
      <alignment horizontal="left"/>
    </xf>
    <xf numFmtId="0" fontId="4" fillId="0" borderId="0" xfId="2"/>
    <xf numFmtId="0" fontId="4" fillId="2" borderId="0" xfId="2" applyFill="1"/>
    <xf numFmtId="0" fontId="8" fillId="2" borderId="0" xfId="2" applyFont="1" applyFill="1"/>
    <xf numFmtId="0" fontId="10" fillId="2" borderId="0" xfId="2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vertical="center"/>
    </xf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19" fillId="0" borderId="34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26" xfId="2" applyFont="1" applyBorder="1" applyAlignment="1">
      <alignment horizontal="center" vertical="center" wrapText="1"/>
    </xf>
    <xf numFmtId="0" fontId="18" fillId="0" borderId="26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4" fillId="0" borderId="0" xfId="2" applyAlignment="1">
      <alignment horizontal="center"/>
    </xf>
    <xf numFmtId="0" fontId="20" fillId="0" borderId="0" xfId="2" applyFont="1"/>
    <xf numFmtId="3" fontId="19" fillId="0" borderId="8" xfId="2" applyNumberFormat="1" applyFont="1" applyBorder="1" applyAlignment="1">
      <alignment horizontal="right" vertical="center" wrapText="1"/>
    </xf>
    <xf numFmtId="3" fontId="19" fillId="0" borderId="12" xfId="2" applyNumberFormat="1" applyFont="1" applyBorder="1" applyAlignment="1">
      <alignment horizontal="right" vertical="center" wrapText="1"/>
    </xf>
    <xf numFmtId="3" fontId="19" fillId="0" borderId="38" xfId="2" applyNumberFormat="1" applyFont="1" applyBorder="1" applyAlignment="1">
      <alignment horizontal="right" vertical="center" wrapText="1"/>
    </xf>
    <xf numFmtId="3" fontId="19" fillId="2" borderId="12" xfId="2" applyNumberFormat="1" applyFont="1" applyFill="1" applyBorder="1" applyAlignment="1">
      <alignment horizontal="right" vertical="center" wrapText="1"/>
    </xf>
    <xf numFmtId="3" fontId="21" fillId="0" borderId="27" xfId="2" applyNumberFormat="1" applyFont="1" applyBorder="1" applyAlignment="1">
      <alignment horizontal="right" vertical="center"/>
    </xf>
    <xf numFmtId="3" fontId="22" fillId="0" borderId="18" xfId="2" applyNumberFormat="1" applyFont="1" applyBorder="1" applyAlignment="1">
      <alignment horizontal="right" vertical="center" wrapText="1"/>
    </xf>
    <xf numFmtId="3" fontId="21" fillId="0" borderId="16" xfId="2" applyNumberFormat="1" applyFont="1" applyBorder="1" applyAlignment="1">
      <alignment horizontal="right" vertical="center"/>
    </xf>
    <xf numFmtId="3" fontId="21" fillId="0" borderId="28" xfId="2" applyNumberFormat="1" applyFont="1" applyBorder="1" applyAlignment="1">
      <alignment horizontal="right" vertical="center"/>
    </xf>
    <xf numFmtId="3" fontId="21" fillId="0" borderId="18" xfId="2" applyNumberFormat="1" applyFont="1" applyBorder="1" applyAlignment="1">
      <alignment horizontal="right" vertical="center"/>
    </xf>
    <xf numFmtId="3" fontId="21" fillId="0" borderId="24" xfId="2" applyNumberFormat="1" applyFont="1" applyBorder="1" applyAlignment="1">
      <alignment horizontal="right" vertical="center"/>
    </xf>
    <xf numFmtId="3" fontId="21" fillId="2" borderId="5" xfId="2" applyNumberFormat="1" applyFont="1" applyFill="1" applyBorder="1" applyAlignment="1">
      <alignment horizontal="right" vertical="center"/>
    </xf>
    <xf numFmtId="3" fontId="22" fillId="0" borderId="22" xfId="2" applyNumberFormat="1" applyFont="1" applyBorder="1" applyAlignment="1">
      <alignment horizontal="right" vertical="center" wrapText="1"/>
    </xf>
    <xf numFmtId="3" fontId="21" fillId="0" borderId="5" xfId="2" applyNumberFormat="1" applyFont="1" applyBorder="1" applyAlignment="1">
      <alignment horizontal="right" vertical="center"/>
    </xf>
    <xf numFmtId="3" fontId="21" fillId="0" borderId="22" xfId="2" applyNumberFormat="1" applyFont="1" applyBorder="1" applyAlignment="1">
      <alignment horizontal="right" vertical="center"/>
    </xf>
    <xf numFmtId="3" fontId="21" fillId="3" borderId="5" xfId="2" applyNumberFormat="1" applyFont="1" applyFill="1" applyBorder="1" applyAlignment="1">
      <alignment horizontal="right" vertical="center"/>
    </xf>
    <xf numFmtId="3" fontId="22" fillId="0" borderId="24" xfId="2" applyNumberFormat="1" applyFont="1" applyBorder="1" applyAlignment="1">
      <alignment horizontal="right" vertical="center" wrapText="1"/>
    </xf>
    <xf numFmtId="3" fontId="22" fillId="2" borderId="5" xfId="2" applyNumberFormat="1" applyFont="1" applyFill="1" applyBorder="1" applyAlignment="1">
      <alignment horizontal="right" vertical="center" wrapText="1"/>
    </xf>
    <xf numFmtId="3" fontId="22" fillId="0" borderId="40" xfId="2" applyNumberFormat="1" applyFont="1" applyBorder="1" applyAlignment="1">
      <alignment horizontal="right" vertical="center" wrapText="1"/>
    </xf>
    <xf numFmtId="3" fontId="21" fillId="6" borderId="11" xfId="2" applyNumberFormat="1" applyFont="1" applyFill="1" applyBorder="1" applyAlignment="1">
      <alignment horizontal="right" vertical="center"/>
    </xf>
    <xf numFmtId="0" fontId="20" fillId="6" borderId="0" xfId="2" applyFont="1" applyFill="1"/>
    <xf numFmtId="3" fontId="22" fillId="0" borderId="5" xfId="2" applyNumberFormat="1" applyFont="1" applyBorder="1" applyAlignment="1">
      <alignment horizontal="right" vertical="center" wrapText="1"/>
    </xf>
    <xf numFmtId="3" fontId="21" fillId="6" borderId="24" xfId="2" applyNumberFormat="1" applyFont="1" applyFill="1" applyBorder="1" applyAlignment="1">
      <alignment horizontal="right" vertical="center"/>
    </xf>
    <xf numFmtId="3" fontId="21" fillId="6" borderId="5" xfId="2" applyNumberFormat="1" applyFont="1" applyFill="1" applyBorder="1" applyAlignment="1">
      <alignment horizontal="right" vertical="center"/>
    </xf>
    <xf numFmtId="3" fontId="22" fillId="6" borderId="22" xfId="2" applyNumberFormat="1" applyFont="1" applyFill="1" applyBorder="1" applyAlignment="1">
      <alignment horizontal="right" vertical="center" wrapText="1"/>
    </xf>
    <xf numFmtId="3" fontId="21" fillId="6" borderId="22" xfId="2" applyNumberFormat="1" applyFont="1" applyFill="1" applyBorder="1" applyAlignment="1">
      <alignment horizontal="right" vertical="center"/>
    </xf>
    <xf numFmtId="3" fontId="22" fillId="6" borderId="24" xfId="2" applyNumberFormat="1" applyFont="1" applyFill="1" applyBorder="1" applyAlignment="1">
      <alignment horizontal="right" vertical="center" wrapText="1"/>
    </xf>
    <xf numFmtId="3" fontId="22" fillId="6" borderId="5" xfId="2" applyNumberFormat="1" applyFont="1" applyFill="1" applyBorder="1" applyAlignment="1">
      <alignment horizontal="right" vertical="center" wrapText="1"/>
    </xf>
    <xf numFmtId="3" fontId="22" fillId="6" borderId="40" xfId="2" applyNumberFormat="1" applyFont="1" applyFill="1" applyBorder="1" applyAlignment="1">
      <alignment horizontal="right" vertical="center" wrapText="1"/>
    </xf>
    <xf numFmtId="3" fontId="21" fillId="4" borderId="25" xfId="2" applyNumberFormat="1" applyFont="1" applyFill="1" applyBorder="1" applyAlignment="1">
      <alignment horizontal="right" vertical="center"/>
    </xf>
    <xf numFmtId="3" fontId="21" fillId="4" borderId="21" xfId="2" applyNumberFormat="1" applyFont="1" applyFill="1" applyBorder="1" applyAlignment="1">
      <alignment horizontal="right" vertical="center"/>
    </xf>
    <xf numFmtId="3" fontId="21" fillId="4" borderId="23" xfId="2" applyNumberFormat="1" applyFont="1" applyFill="1" applyBorder="1" applyAlignment="1">
      <alignment horizontal="right" vertical="center"/>
    </xf>
    <xf numFmtId="3" fontId="21" fillId="4" borderId="36" xfId="2" applyNumberFormat="1" applyFont="1" applyFill="1" applyBorder="1" applyAlignment="1">
      <alignment horizontal="right" vertical="center"/>
    </xf>
    <xf numFmtId="0" fontId="8" fillId="0" borderId="0" xfId="2" applyFont="1"/>
    <xf numFmtId="3" fontId="18" fillId="0" borderId="24" xfId="2" applyNumberFormat="1" applyFont="1" applyBorder="1" applyAlignment="1">
      <alignment horizontal="right" vertical="center"/>
    </xf>
    <xf numFmtId="3" fontId="19" fillId="0" borderId="22" xfId="2" applyNumberFormat="1" applyFont="1" applyBorder="1" applyAlignment="1">
      <alignment horizontal="right" vertical="center" wrapText="1"/>
    </xf>
    <xf numFmtId="3" fontId="18" fillId="0" borderId="5" xfId="2" applyNumberFormat="1" applyFont="1" applyBorder="1" applyAlignment="1">
      <alignment horizontal="right" vertical="center"/>
    </xf>
    <xf numFmtId="3" fontId="19" fillId="0" borderId="24" xfId="2" applyNumberFormat="1" applyFont="1" applyBorder="1" applyAlignment="1">
      <alignment horizontal="right" vertical="center" wrapText="1"/>
    </xf>
    <xf numFmtId="3" fontId="19" fillId="0" borderId="5" xfId="2" applyNumberFormat="1" applyFont="1" applyBorder="1" applyAlignment="1">
      <alignment horizontal="right" vertical="center" wrapText="1"/>
    </xf>
    <xf numFmtId="3" fontId="19" fillId="0" borderId="41" xfId="2" applyNumberFormat="1" applyFont="1" applyBorder="1" applyAlignment="1">
      <alignment horizontal="right" vertical="center" wrapText="1"/>
    </xf>
    <xf numFmtId="3" fontId="19" fillId="0" borderId="19" xfId="2" applyNumberFormat="1" applyFont="1" applyBorder="1" applyAlignment="1">
      <alignment horizontal="right" vertical="center" wrapText="1"/>
    </xf>
    <xf numFmtId="3" fontId="19" fillId="2" borderId="8" xfId="2" applyNumberFormat="1" applyFont="1" applyFill="1" applyBorder="1" applyAlignment="1">
      <alignment horizontal="right" vertical="center" wrapText="1"/>
    </xf>
    <xf numFmtId="3" fontId="19" fillId="0" borderId="42" xfId="2" applyNumberFormat="1" applyFont="1" applyBorder="1" applyAlignment="1">
      <alignment horizontal="right" vertical="center" wrapText="1"/>
    </xf>
    <xf numFmtId="3" fontId="19" fillId="0" borderId="27" xfId="2" applyNumberFormat="1" applyFont="1" applyBorder="1" applyAlignment="1">
      <alignment horizontal="right" vertical="center"/>
    </xf>
    <xf numFmtId="3" fontId="19" fillId="0" borderId="16" xfId="2" applyNumberFormat="1" applyFont="1" applyBorder="1" applyAlignment="1">
      <alignment horizontal="right" vertical="center"/>
    </xf>
    <xf numFmtId="3" fontId="19" fillId="0" borderId="18" xfId="2" applyNumberFormat="1" applyFont="1" applyBorder="1" applyAlignment="1">
      <alignment horizontal="right" vertical="center"/>
    </xf>
    <xf numFmtId="3" fontId="19" fillId="0" borderId="7" xfId="2" applyNumberFormat="1" applyFont="1" applyBorder="1" applyAlignment="1">
      <alignment horizontal="right" vertical="center"/>
    </xf>
    <xf numFmtId="3" fontId="19" fillId="0" borderId="5" xfId="2" applyNumberFormat="1" applyFont="1" applyBorder="1" applyAlignment="1">
      <alignment horizontal="right" vertical="center"/>
    </xf>
    <xf numFmtId="3" fontId="19" fillId="0" borderId="6" xfId="2" applyNumberFormat="1" applyFont="1" applyBorder="1" applyAlignment="1">
      <alignment horizontal="right" vertical="center"/>
    </xf>
    <xf numFmtId="3" fontId="19" fillId="0" borderId="15" xfId="2" applyNumberFormat="1" applyFont="1" applyBorder="1" applyAlignment="1">
      <alignment horizontal="right" vertical="center"/>
    </xf>
    <xf numFmtId="3" fontId="19" fillId="0" borderId="29" xfId="2" applyNumberFormat="1" applyFont="1" applyBorder="1" applyAlignment="1">
      <alignment horizontal="right" vertical="center"/>
    </xf>
    <xf numFmtId="3" fontId="19" fillId="0" borderId="24" xfId="2" applyNumberFormat="1" applyFont="1" applyBorder="1" applyAlignment="1">
      <alignment horizontal="right" vertical="center"/>
    </xf>
    <xf numFmtId="3" fontId="19" fillId="3" borderId="5" xfId="2" applyNumberFormat="1" applyFont="1" applyFill="1" applyBorder="1" applyAlignment="1">
      <alignment horizontal="right" vertical="center"/>
    </xf>
    <xf numFmtId="3" fontId="19" fillId="0" borderId="22" xfId="2" applyNumberFormat="1" applyFont="1" applyBorder="1" applyAlignment="1">
      <alignment horizontal="right" vertical="center"/>
    </xf>
    <xf numFmtId="3" fontId="19" fillId="0" borderId="40" xfId="2" applyNumberFormat="1" applyFont="1" applyBorder="1" applyAlignment="1">
      <alignment horizontal="right" vertical="center"/>
    </xf>
    <xf numFmtId="3" fontId="19" fillId="0" borderId="19" xfId="2" applyNumberFormat="1" applyFont="1" applyBorder="1" applyAlignment="1">
      <alignment horizontal="right" vertical="center"/>
    </xf>
    <xf numFmtId="3" fontId="19" fillId="7" borderId="25" xfId="2" applyNumberFormat="1" applyFont="1" applyFill="1" applyBorder="1" applyAlignment="1">
      <alignment horizontal="right" vertical="center"/>
    </xf>
    <xf numFmtId="3" fontId="19" fillId="7" borderId="21" xfId="2" applyNumberFormat="1" applyFont="1" applyFill="1" applyBorder="1" applyAlignment="1">
      <alignment horizontal="right" vertical="center"/>
    </xf>
    <xf numFmtId="3" fontId="19" fillId="7" borderId="23" xfId="2" applyNumberFormat="1" applyFont="1" applyFill="1" applyBorder="1" applyAlignment="1">
      <alignment horizontal="right" vertical="center"/>
    </xf>
    <xf numFmtId="3" fontId="19" fillId="7" borderId="7" xfId="2" applyNumberFormat="1" applyFont="1" applyFill="1" applyBorder="1" applyAlignment="1">
      <alignment horizontal="right" vertical="center"/>
    </xf>
    <xf numFmtId="3" fontId="19" fillId="7" borderId="5" xfId="2" applyNumberFormat="1" applyFont="1" applyFill="1" applyBorder="1" applyAlignment="1">
      <alignment horizontal="right" vertical="center"/>
    </xf>
    <xf numFmtId="3" fontId="19" fillId="7" borderId="6" xfId="2" applyNumberFormat="1" applyFont="1" applyFill="1" applyBorder="1" applyAlignment="1">
      <alignment horizontal="right" vertical="center"/>
    </xf>
    <xf numFmtId="3" fontId="19" fillId="7" borderId="20" xfId="2" applyNumberFormat="1" applyFont="1" applyFill="1" applyBorder="1" applyAlignment="1">
      <alignment horizontal="right" vertical="center"/>
    </xf>
    <xf numFmtId="3" fontId="19" fillId="7" borderId="36" xfId="2" applyNumberFormat="1" applyFont="1" applyFill="1" applyBorder="1" applyAlignment="1">
      <alignment horizontal="right" vertical="center"/>
    </xf>
    <xf numFmtId="3" fontId="19" fillId="7" borderId="34" xfId="2" applyNumberFormat="1" applyFont="1" applyFill="1" applyBorder="1" applyAlignment="1">
      <alignment horizontal="right" vertical="center"/>
    </xf>
    <xf numFmtId="3" fontId="19" fillId="7" borderId="11" xfId="2" applyNumberFormat="1" applyFont="1" applyFill="1" applyBorder="1" applyAlignment="1">
      <alignment horizontal="right" vertical="center"/>
    </xf>
    <xf numFmtId="3" fontId="19" fillId="7" borderId="26" xfId="2" applyNumberFormat="1" applyFont="1" applyFill="1" applyBorder="1" applyAlignment="1">
      <alignment horizontal="right" vertical="center"/>
    </xf>
    <xf numFmtId="3" fontId="19" fillId="0" borderId="17" xfId="2" applyNumberFormat="1" applyFont="1" applyBorder="1" applyAlignment="1">
      <alignment horizontal="right" vertical="center"/>
    </xf>
    <xf numFmtId="3" fontId="18" fillId="0" borderId="6" xfId="2" applyNumberFormat="1" applyFont="1" applyBorder="1" applyAlignment="1">
      <alignment horizontal="right" vertical="center"/>
    </xf>
    <xf numFmtId="3" fontId="4" fillId="0" borderId="0" xfId="2" applyNumberFormat="1" applyAlignment="1">
      <alignment horizontal="left"/>
    </xf>
    <xf numFmtId="3" fontId="4" fillId="0" borderId="0" xfId="2" applyNumberFormat="1"/>
    <xf numFmtId="0" fontId="0" fillId="0" borderId="0" xfId="2" applyFont="1" applyAlignment="1">
      <alignment horizontal="left"/>
    </xf>
    <xf numFmtId="3" fontId="25" fillId="0" borderId="0" xfId="2" applyNumberFormat="1" applyFont="1"/>
    <xf numFmtId="3" fontId="27" fillId="0" borderId="5" xfId="2" applyNumberFormat="1" applyFont="1" applyBorder="1"/>
    <xf numFmtId="0" fontId="8" fillId="0" borderId="5" xfId="2" applyFont="1" applyBorder="1"/>
    <xf numFmtId="0" fontId="4" fillId="0" borderId="5" xfId="2" applyBorder="1"/>
    <xf numFmtId="0" fontId="27" fillId="0" borderId="5" xfId="2" applyFont="1" applyBorder="1"/>
    <xf numFmtId="3" fontId="4" fillId="0" borderId="5" xfId="2" applyNumberFormat="1" applyBorder="1"/>
    <xf numFmtId="0" fontId="28" fillId="2" borderId="0" xfId="2" applyFont="1" applyFill="1"/>
    <xf numFmtId="0" fontId="27" fillId="0" borderId="0" xfId="2" applyFont="1" applyAlignment="1">
      <alignment horizontal="left"/>
    </xf>
    <xf numFmtId="3" fontId="27" fillId="0" borderId="0" xfId="2" applyNumberFormat="1" applyFont="1"/>
    <xf numFmtId="0" fontId="27" fillId="0" borderId="0" xfId="2" applyFont="1"/>
    <xf numFmtId="0" fontId="28" fillId="0" borderId="5" xfId="2" applyFont="1" applyBorder="1"/>
    <xf numFmtId="3" fontId="22" fillId="6" borderId="39" xfId="2" applyNumberFormat="1" applyFont="1" applyFill="1" applyBorder="1" applyAlignment="1">
      <alignment horizontal="right" vertical="center" wrapText="1"/>
    </xf>
    <xf numFmtId="3" fontId="22" fillId="0" borderId="41" xfId="2" applyNumberFormat="1" applyFont="1" applyBorder="1" applyAlignment="1">
      <alignment horizontal="right" vertical="center" wrapText="1"/>
    </xf>
    <xf numFmtId="3" fontId="22" fillId="2" borderId="8" xfId="2" applyNumberFormat="1" applyFont="1" applyFill="1" applyBorder="1" applyAlignment="1">
      <alignment horizontal="right" vertical="center" wrapText="1"/>
    </xf>
    <xf numFmtId="3" fontId="22" fillId="0" borderId="19" xfId="2" applyNumberFormat="1" applyFont="1" applyBorder="1" applyAlignment="1">
      <alignment horizontal="right" vertical="center" wrapText="1"/>
    </xf>
    <xf numFmtId="3" fontId="22" fillId="3" borderId="5" xfId="2" applyNumberFormat="1" applyFont="1" applyFill="1" applyBorder="1" applyAlignment="1">
      <alignment horizontal="right" vertical="center" wrapText="1"/>
    </xf>
    <xf numFmtId="3" fontId="22" fillId="0" borderId="8" xfId="2" applyNumberFormat="1" applyFont="1" applyBorder="1" applyAlignment="1">
      <alignment horizontal="right" vertical="center" wrapText="1"/>
    </xf>
    <xf numFmtId="3" fontId="22" fillId="0" borderId="12" xfId="2" applyNumberFormat="1" applyFont="1" applyBorder="1" applyAlignment="1">
      <alignment horizontal="right" vertical="center" wrapText="1"/>
    </xf>
    <xf numFmtId="3" fontId="22" fillId="0" borderId="6" xfId="2" applyNumberFormat="1" applyFont="1" applyBorder="1" applyAlignment="1">
      <alignment horizontal="right" vertical="center" wrapText="1"/>
    </xf>
    <xf numFmtId="3" fontId="22" fillId="0" borderId="7" xfId="2" applyNumberFormat="1" applyFont="1" applyBorder="1" applyAlignment="1">
      <alignment horizontal="right" vertical="center" wrapText="1"/>
    </xf>
    <xf numFmtId="3" fontId="18" fillId="4" borderId="34" xfId="2" applyNumberFormat="1" applyFont="1" applyFill="1" applyBorder="1" applyAlignment="1">
      <alignment horizontal="right" vertical="center"/>
    </xf>
    <xf numFmtId="3" fontId="18" fillId="4" borderId="11" xfId="2" applyNumberFormat="1" applyFont="1" applyFill="1" applyBorder="1" applyAlignment="1">
      <alignment horizontal="right" vertical="center"/>
    </xf>
    <xf numFmtId="3" fontId="18" fillId="4" borderId="26" xfId="2" applyNumberFormat="1" applyFont="1" applyFill="1" applyBorder="1" applyAlignment="1">
      <alignment horizontal="right" vertical="center"/>
    </xf>
    <xf numFmtId="3" fontId="18" fillId="4" borderId="33" xfId="2" applyNumberFormat="1" applyFont="1" applyFill="1" applyBorder="1" applyAlignment="1">
      <alignment horizontal="right" vertical="center"/>
    </xf>
    <xf numFmtId="0" fontId="15" fillId="2" borderId="53" xfId="2" applyFont="1" applyFill="1" applyBorder="1" applyAlignment="1">
      <alignment horizontal="center" vertical="center"/>
    </xf>
    <xf numFmtId="0" fontId="6" fillId="2" borderId="54" xfId="2" applyFont="1" applyFill="1" applyBorder="1" applyAlignment="1">
      <alignment horizontal="center" vertical="center"/>
    </xf>
    <xf numFmtId="0" fontId="6" fillId="2" borderId="55" xfId="2" applyFont="1" applyFill="1" applyBorder="1" applyAlignment="1">
      <alignment horizontal="center" vertical="center"/>
    </xf>
    <xf numFmtId="0" fontId="16" fillId="0" borderId="54" xfId="2" applyFont="1" applyBorder="1" applyAlignment="1">
      <alignment horizontal="center" vertical="center"/>
    </xf>
    <xf numFmtId="3" fontId="19" fillId="7" borderId="43" xfId="2" applyNumberFormat="1" applyFont="1" applyFill="1" applyBorder="1" applyAlignment="1">
      <alignment horizontal="right" vertical="center"/>
    </xf>
    <xf numFmtId="3" fontId="19" fillId="7" borderId="45" xfId="2" applyNumberFormat="1" applyFont="1" applyFill="1" applyBorder="1" applyAlignment="1">
      <alignment horizontal="right" vertical="center"/>
    </xf>
    <xf numFmtId="3" fontId="19" fillId="7" borderId="44" xfId="2" applyNumberFormat="1" applyFont="1" applyFill="1" applyBorder="1" applyAlignment="1">
      <alignment horizontal="right" vertical="center"/>
    </xf>
    <xf numFmtId="3" fontId="19" fillId="7" borderId="47" xfId="2" applyNumberFormat="1" applyFont="1" applyFill="1" applyBorder="1" applyAlignment="1">
      <alignment horizontal="right" vertical="center"/>
    </xf>
    <xf numFmtId="3" fontId="19" fillId="7" borderId="51" xfId="2" applyNumberFormat="1" applyFont="1" applyFill="1" applyBorder="1" applyAlignment="1">
      <alignment horizontal="right" vertical="center"/>
    </xf>
    <xf numFmtId="3" fontId="19" fillId="7" borderId="46" xfId="2" applyNumberFormat="1" applyFont="1" applyFill="1" applyBorder="1" applyAlignment="1">
      <alignment horizontal="right" vertical="center"/>
    </xf>
    <xf numFmtId="3" fontId="19" fillId="7" borderId="48" xfId="2" applyNumberFormat="1" applyFont="1" applyFill="1" applyBorder="1" applyAlignment="1">
      <alignment horizontal="right" vertical="center"/>
    </xf>
    <xf numFmtId="3" fontId="21" fillId="4" borderId="34" xfId="2" applyNumberFormat="1" applyFont="1" applyFill="1" applyBorder="1" applyAlignment="1">
      <alignment horizontal="right" vertical="center"/>
    </xf>
    <xf numFmtId="3" fontId="21" fillId="4" borderId="11" xfId="2" applyNumberFormat="1" applyFont="1" applyFill="1" applyBorder="1" applyAlignment="1">
      <alignment horizontal="right" vertical="center"/>
    </xf>
    <xf numFmtId="3" fontId="21" fillId="4" borderId="26" xfId="2" applyNumberFormat="1" applyFont="1" applyFill="1" applyBorder="1" applyAlignment="1">
      <alignment horizontal="right" vertical="center"/>
    </xf>
    <xf numFmtId="3" fontId="21" fillId="4" borderId="10" xfId="2" applyNumberFormat="1" applyFont="1" applyFill="1" applyBorder="1" applyAlignment="1">
      <alignment horizontal="right" vertical="center"/>
    </xf>
    <xf numFmtId="3" fontId="21" fillId="4" borderId="50" xfId="2" applyNumberFormat="1" applyFont="1" applyFill="1" applyBorder="1" applyAlignment="1">
      <alignment horizontal="right" vertical="center"/>
    </xf>
    <xf numFmtId="3" fontId="19" fillId="0" borderId="70" xfId="2" applyNumberFormat="1" applyFont="1" applyBorder="1" applyAlignment="1">
      <alignment horizontal="right" vertical="center" wrapText="1"/>
    </xf>
    <xf numFmtId="3" fontId="21" fillId="4" borderId="37" xfId="2" applyNumberFormat="1" applyFont="1" applyFill="1" applyBorder="1" applyAlignment="1">
      <alignment horizontal="right" vertical="center"/>
    </xf>
    <xf numFmtId="0" fontId="19" fillId="0" borderId="24" xfId="2" applyFont="1" applyBorder="1" applyAlignment="1">
      <alignment horizontal="left" vertical="center" wrapText="1"/>
    </xf>
    <xf numFmtId="3" fontId="19" fillId="0" borderId="39" xfId="2" applyNumberFormat="1" applyFont="1" applyBorder="1" applyAlignment="1">
      <alignment horizontal="right" vertical="center" wrapText="1"/>
    </xf>
    <xf numFmtId="3" fontId="19" fillId="2" borderId="5" xfId="2" applyNumberFormat="1" applyFont="1" applyFill="1" applyBorder="1" applyAlignment="1">
      <alignment horizontal="right" vertical="center" wrapText="1"/>
    </xf>
    <xf numFmtId="3" fontId="19" fillId="0" borderId="73" xfId="2" applyNumberFormat="1" applyFont="1" applyBorder="1" applyAlignment="1">
      <alignment horizontal="right" vertical="center" wrapText="1"/>
    </xf>
    <xf numFmtId="3" fontId="19" fillId="0" borderId="74" xfId="2" applyNumberFormat="1" applyFont="1" applyBorder="1" applyAlignment="1">
      <alignment horizontal="right" vertical="center" wrapText="1"/>
    </xf>
    <xf numFmtId="3" fontId="19" fillId="0" borderId="41" xfId="2" applyNumberFormat="1" applyFont="1" applyBorder="1" applyAlignment="1">
      <alignment horizontal="right" vertical="center"/>
    </xf>
    <xf numFmtId="3" fontId="19" fillId="0" borderId="8" xfId="2" applyNumberFormat="1" applyFont="1" applyBorder="1" applyAlignment="1">
      <alignment horizontal="right" vertical="center"/>
    </xf>
    <xf numFmtId="3" fontId="19" fillId="0" borderId="72" xfId="2" applyNumberFormat="1" applyFont="1" applyBorder="1" applyAlignment="1">
      <alignment horizontal="right" vertical="center"/>
    </xf>
    <xf numFmtId="3" fontId="19" fillId="0" borderId="73" xfId="2" applyNumberFormat="1" applyFont="1" applyBorder="1" applyAlignment="1">
      <alignment horizontal="right" vertical="center"/>
    </xf>
    <xf numFmtId="3" fontId="19" fillId="0" borderId="42" xfId="2" applyNumberFormat="1" applyFont="1" applyBorder="1" applyAlignment="1">
      <alignment horizontal="right" vertical="center"/>
    </xf>
    <xf numFmtId="3" fontId="21" fillId="0" borderId="76" xfId="2" applyNumberFormat="1" applyFont="1" applyBorder="1" applyAlignment="1">
      <alignment horizontal="right" vertical="center"/>
    </xf>
    <xf numFmtId="3" fontId="21" fillId="3" borderId="77" xfId="2" applyNumberFormat="1" applyFont="1" applyFill="1" applyBorder="1" applyAlignment="1">
      <alignment horizontal="right" vertical="center"/>
    </xf>
    <xf numFmtId="3" fontId="21" fillId="0" borderId="79" xfId="2" applyNumberFormat="1" applyFont="1" applyBorder="1" applyAlignment="1">
      <alignment horizontal="right" vertical="center"/>
    </xf>
    <xf numFmtId="3" fontId="21" fillId="0" borderId="77" xfId="2" applyNumberFormat="1" applyFont="1" applyBorder="1" applyAlignment="1">
      <alignment horizontal="right" vertical="center"/>
    </xf>
    <xf numFmtId="3" fontId="21" fillId="2" borderId="77" xfId="2" applyNumberFormat="1" applyFont="1" applyFill="1" applyBorder="1" applyAlignment="1">
      <alignment horizontal="right" vertical="center"/>
    </xf>
    <xf numFmtId="3" fontId="21" fillId="0" borderId="78" xfId="2" applyNumberFormat="1" applyFont="1" applyBorder="1" applyAlignment="1">
      <alignment horizontal="right" vertical="center"/>
    </xf>
    <xf numFmtId="3" fontId="21" fillId="4" borderId="43" xfId="2" applyNumberFormat="1" applyFont="1" applyFill="1" applyBorder="1" applyAlignment="1">
      <alignment horizontal="right" vertical="center"/>
    </xf>
    <xf numFmtId="3" fontId="21" fillId="4" borderId="45" xfId="2" applyNumberFormat="1" applyFont="1" applyFill="1" applyBorder="1" applyAlignment="1">
      <alignment horizontal="right" vertical="center"/>
    </xf>
    <xf numFmtId="3" fontId="21" fillId="4" borderId="44" xfId="2" applyNumberFormat="1" applyFont="1" applyFill="1" applyBorder="1" applyAlignment="1">
      <alignment horizontal="right" vertical="center"/>
    </xf>
    <xf numFmtId="3" fontId="18" fillId="4" borderId="82" xfId="2" applyNumberFormat="1" applyFont="1" applyFill="1" applyBorder="1" applyAlignment="1">
      <alignment horizontal="right" vertical="center"/>
    </xf>
    <xf numFmtId="3" fontId="18" fillId="0" borderId="76" xfId="2" applyNumberFormat="1" applyFont="1" applyBorder="1" applyAlignment="1">
      <alignment horizontal="right" vertical="center"/>
    </xf>
    <xf numFmtId="3" fontId="18" fillId="2" borderId="77" xfId="2" applyNumberFormat="1" applyFont="1" applyFill="1" applyBorder="1" applyAlignment="1">
      <alignment horizontal="right" vertical="center"/>
    </xf>
    <xf numFmtId="3" fontId="19" fillId="0" borderId="78" xfId="2" applyNumberFormat="1" applyFont="1" applyBorder="1" applyAlignment="1">
      <alignment horizontal="right" vertical="center" wrapText="1"/>
    </xf>
    <xf numFmtId="3" fontId="18" fillId="0" borderId="77" xfId="2" applyNumberFormat="1" applyFont="1" applyBorder="1" applyAlignment="1">
      <alignment horizontal="right" vertical="center"/>
    </xf>
    <xf numFmtId="3" fontId="18" fillId="2" borderId="76" xfId="2" applyNumberFormat="1" applyFont="1" applyFill="1" applyBorder="1" applyAlignment="1">
      <alignment horizontal="right" vertical="center"/>
    </xf>
    <xf numFmtId="3" fontId="19" fillId="0" borderId="76" xfId="2" applyNumberFormat="1" applyFont="1" applyBorder="1" applyAlignment="1">
      <alignment horizontal="right" vertical="center" wrapText="1"/>
    </xf>
    <xf numFmtId="3" fontId="19" fillId="3" borderId="77" xfId="2" applyNumberFormat="1" applyFont="1" applyFill="1" applyBorder="1" applyAlignment="1">
      <alignment horizontal="right" vertical="center" wrapText="1"/>
    </xf>
    <xf numFmtId="3" fontId="19" fillId="0" borderId="84" xfId="2" applyNumberFormat="1" applyFont="1" applyBorder="1" applyAlignment="1">
      <alignment horizontal="right" vertical="center" wrapText="1"/>
    </xf>
    <xf numFmtId="3" fontId="18" fillId="4" borderId="43" xfId="2" applyNumberFormat="1" applyFont="1" applyFill="1" applyBorder="1" applyAlignment="1">
      <alignment horizontal="right" vertical="center"/>
    </xf>
    <xf numFmtId="3" fontId="18" fillId="4" borderId="45" xfId="2" applyNumberFormat="1" applyFont="1" applyFill="1" applyBorder="1" applyAlignment="1">
      <alignment horizontal="right" vertical="center"/>
    </xf>
    <xf numFmtId="3" fontId="18" fillId="4" borderId="44" xfId="2" applyNumberFormat="1" applyFont="1" applyFill="1" applyBorder="1" applyAlignment="1">
      <alignment horizontal="right" vertical="center"/>
    </xf>
    <xf numFmtId="3" fontId="18" fillId="4" borderId="48" xfId="2" applyNumberFormat="1" applyFont="1" applyFill="1" applyBorder="1" applyAlignment="1">
      <alignment horizontal="right" vertical="center"/>
    </xf>
    <xf numFmtId="3" fontId="18" fillId="0" borderId="79" xfId="2" applyNumberFormat="1" applyFont="1" applyBorder="1" applyAlignment="1">
      <alignment horizontal="right" vertical="center"/>
    </xf>
    <xf numFmtId="3" fontId="18" fillId="0" borderId="85" xfId="2" applyNumberFormat="1" applyFont="1" applyBorder="1" applyAlignment="1">
      <alignment horizontal="right" vertical="center"/>
    </xf>
    <xf numFmtId="3" fontId="19" fillId="0" borderId="77" xfId="2" applyNumberFormat="1" applyFont="1" applyBorder="1" applyAlignment="1">
      <alignment horizontal="right" vertical="center" wrapText="1"/>
    </xf>
    <xf numFmtId="3" fontId="18" fillId="4" borderId="51" xfId="2" applyNumberFormat="1" applyFont="1" applyFill="1" applyBorder="1" applyAlignment="1">
      <alignment horizontal="right" vertical="center"/>
    </xf>
    <xf numFmtId="3" fontId="22" fillId="0" borderId="78" xfId="2" applyNumberFormat="1" applyFont="1" applyBorder="1" applyAlignment="1">
      <alignment horizontal="right" vertical="center" wrapText="1"/>
    </xf>
    <xf numFmtId="3" fontId="21" fillId="0" borderId="85" xfId="2" applyNumberFormat="1" applyFont="1" applyBorder="1" applyAlignment="1">
      <alignment horizontal="right" vertical="center"/>
    </xf>
    <xf numFmtId="3" fontId="22" fillId="0" borderId="76" xfId="2" applyNumberFormat="1" applyFont="1" applyBorder="1" applyAlignment="1">
      <alignment horizontal="right" vertical="center" wrapText="1"/>
    </xf>
    <xf numFmtId="3" fontId="22" fillId="0" borderId="84" xfId="2" applyNumberFormat="1" applyFont="1" applyBorder="1" applyAlignment="1">
      <alignment horizontal="right" vertical="center" wrapText="1"/>
    </xf>
    <xf numFmtId="3" fontId="21" fillId="0" borderId="60" xfId="2" applyNumberFormat="1" applyFont="1" applyBorder="1" applyAlignment="1">
      <alignment horizontal="right" vertical="center"/>
    </xf>
    <xf numFmtId="3" fontId="19" fillId="2" borderId="77" xfId="2" applyNumberFormat="1" applyFont="1" applyFill="1" applyBorder="1" applyAlignment="1">
      <alignment horizontal="right" vertical="center" wrapText="1"/>
    </xf>
    <xf numFmtId="3" fontId="18" fillId="3" borderId="77" xfId="2" applyNumberFormat="1" applyFont="1" applyFill="1" applyBorder="1" applyAlignment="1">
      <alignment horizontal="right" vertical="center"/>
    </xf>
    <xf numFmtId="3" fontId="19" fillId="3" borderId="77" xfId="2" applyNumberFormat="1" applyFont="1" applyFill="1" applyBorder="1" applyAlignment="1">
      <alignment horizontal="right" vertical="center"/>
    </xf>
    <xf numFmtId="3" fontId="22" fillId="2" borderId="77" xfId="2" applyNumberFormat="1" applyFont="1" applyFill="1" applyBorder="1" applyAlignment="1">
      <alignment horizontal="right" vertical="center" wrapText="1"/>
    </xf>
    <xf numFmtId="3" fontId="22" fillId="3" borderId="77" xfId="2" applyNumberFormat="1" applyFont="1" applyFill="1" applyBorder="1" applyAlignment="1">
      <alignment horizontal="right" vertical="center" wrapText="1"/>
    </xf>
    <xf numFmtId="3" fontId="21" fillId="4" borderId="48" xfId="2" applyNumberFormat="1" applyFont="1" applyFill="1" applyBorder="1" applyAlignment="1">
      <alignment horizontal="right" vertical="center"/>
    </xf>
    <xf numFmtId="3" fontId="18" fillId="0" borderId="86" xfId="2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19" fillId="0" borderId="58" xfId="2" applyFont="1" applyBorder="1" applyAlignment="1">
      <alignment horizontal="left" vertical="center"/>
    </xf>
    <xf numFmtId="0" fontId="19" fillId="0" borderId="60" xfId="2" applyFont="1" applyBorder="1" applyAlignment="1">
      <alignment horizontal="left" vertical="center"/>
    </xf>
    <xf numFmtId="0" fontId="18" fillId="0" borderId="24" xfId="2" applyFont="1" applyBorder="1" applyAlignment="1">
      <alignment horizontal="left" vertical="center"/>
    </xf>
    <xf numFmtId="0" fontId="19" fillId="0" borderId="27" xfId="2" applyFont="1" applyBorder="1" applyAlignment="1">
      <alignment horizontal="left" vertical="center"/>
    </xf>
    <xf numFmtId="0" fontId="19" fillId="0" borderId="24" xfId="2" applyFont="1" applyBorder="1" applyAlignment="1">
      <alignment horizontal="left" vertical="center"/>
    </xf>
    <xf numFmtId="0" fontId="19" fillId="0" borderId="76" xfId="2" applyFont="1" applyBorder="1" applyAlignment="1">
      <alignment horizontal="left" vertical="center"/>
    </xf>
    <xf numFmtId="0" fontId="19" fillId="0" borderId="78" xfId="2" applyFont="1" applyBorder="1" applyAlignment="1">
      <alignment horizontal="left" vertical="center"/>
    </xf>
    <xf numFmtId="0" fontId="19" fillId="0" borderId="22" xfId="2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5" fillId="0" borderId="0" xfId="2" applyFont="1" applyAlignment="1">
      <alignment vertical="center" wrapText="1"/>
    </xf>
    <xf numFmtId="0" fontId="33" fillId="0" borderId="5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35" fillId="0" borderId="5" xfId="5" applyFont="1" applyBorder="1" applyAlignment="1">
      <alignment horizontal="center" vertical="center" wrapText="1"/>
    </xf>
    <xf numFmtId="0" fontId="35" fillId="0" borderId="5" xfId="6" applyFont="1" applyBorder="1" applyAlignment="1">
      <alignment vertical="center" wrapText="1"/>
    </xf>
    <xf numFmtId="10" fontId="34" fillId="0" borderId="5" xfId="4" applyNumberFormat="1" applyFont="1" applyFill="1" applyBorder="1" applyAlignment="1">
      <alignment horizontal="right" vertical="center"/>
    </xf>
    <xf numFmtId="10" fontId="34" fillId="2" borderId="5" xfId="4" applyNumberFormat="1" applyFont="1" applyFill="1" applyBorder="1" applyAlignment="1">
      <alignment horizontal="right" vertical="center"/>
    </xf>
    <xf numFmtId="10" fontId="34" fillId="0" borderId="5" xfId="4" applyNumberFormat="1" applyFont="1" applyBorder="1" applyAlignment="1">
      <alignment vertical="center"/>
    </xf>
    <xf numFmtId="10" fontId="34" fillId="0" borderId="5" xfId="4" applyNumberFormat="1" applyFont="1" applyBorder="1" applyAlignment="1">
      <alignment horizontal="right" vertical="center"/>
    </xf>
    <xf numFmtId="3" fontId="35" fillId="0" borderId="5" xfId="6" applyNumberFormat="1" applyFont="1" applyBorder="1" applyAlignment="1">
      <alignment vertical="center" wrapText="1"/>
    </xf>
    <xf numFmtId="10" fontId="34" fillId="0" borderId="5" xfId="5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7" xfId="0" applyFont="1" applyBorder="1"/>
    <xf numFmtId="10" fontId="34" fillId="0" borderId="5" xfId="4" applyNumberFormat="1" applyFont="1" applyBorder="1"/>
    <xf numFmtId="0" fontId="4" fillId="0" borderId="5" xfId="0" applyFont="1" applyBorder="1" applyAlignment="1">
      <alignment horizontal="right" vertical="center"/>
    </xf>
    <xf numFmtId="0" fontId="34" fillId="0" borderId="5" xfId="0" applyFont="1" applyBorder="1" applyAlignment="1">
      <alignment horizontal="center" vertical="center"/>
    </xf>
    <xf numFmtId="10" fontId="34" fillId="0" borderId="5" xfId="0" applyNumberFormat="1" applyFont="1" applyBorder="1"/>
    <xf numFmtId="0" fontId="34" fillId="0" borderId="6" xfId="0" applyFont="1" applyBorder="1" applyAlignment="1">
      <alignment horizontal="center"/>
    </xf>
    <xf numFmtId="0" fontId="3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4" fillId="0" borderId="9" xfId="0" applyFont="1" applyBorder="1"/>
    <xf numFmtId="0" fontId="34" fillId="0" borderId="7" xfId="0" applyFont="1" applyBorder="1"/>
    <xf numFmtId="10" fontId="34" fillId="0" borderId="70" xfId="4" applyNumberFormat="1" applyFont="1" applyBorder="1" applyAlignment="1">
      <alignment horizontal="right" vertical="center"/>
    </xf>
    <xf numFmtId="10" fontId="34" fillId="0" borderId="0" xfId="4" applyNumberFormat="1" applyFont="1" applyBorder="1" applyAlignment="1">
      <alignment horizontal="right" vertical="center"/>
    </xf>
    <xf numFmtId="0" fontId="34" fillId="0" borderId="5" xfId="0" applyFont="1" applyBorder="1" applyAlignment="1">
      <alignment horizontal="center"/>
    </xf>
    <xf numFmtId="10" fontId="34" fillId="0" borderId="70" xfId="4" applyNumberFormat="1" applyFont="1" applyFill="1" applyBorder="1" applyAlignment="1">
      <alignment horizontal="right" vertical="center"/>
    </xf>
    <xf numFmtId="10" fontId="34" fillId="0" borderId="0" xfId="4" applyNumberFormat="1" applyFont="1" applyFill="1" applyBorder="1" applyAlignment="1">
      <alignment horizontal="right" vertical="center"/>
    </xf>
    <xf numFmtId="10" fontId="37" fillId="2" borderId="5" xfId="0" applyNumberFormat="1" applyFont="1" applyFill="1" applyBorder="1"/>
    <xf numFmtId="10" fontId="37" fillId="2" borderId="5" xfId="0" applyNumberFormat="1" applyFont="1" applyFill="1" applyBorder="1" applyAlignment="1">
      <alignment horizontal="right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10" fontId="34" fillId="0" borderId="0" xfId="0" applyNumberFormat="1" applyFont="1"/>
    <xf numFmtId="0" fontId="32" fillId="0" borderId="0" xfId="0" applyFont="1" applyAlignment="1">
      <alignment horizontal="center" vertical="center"/>
    </xf>
    <xf numFmtId="3" fontId="37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3" fontId="35" fillId="0" borderId="5" xfId="0" applyNumberFormat="1" applyFont="1" applyBorder="1" applyAlignment="1">
      <alignment vertical="center"/>
    </xf>
    <xf numFmtId="3" fontId="37" fillId="0" borderId="5" xfId="0" applyNumberFormat="1" applyFont="1" applyBorder="1" applyAlignment="1">
      <alignment vertical="center"/>
    </xf>
    <xf numFmtId="0" fontId="6" fillId="2" borderId="0" xfId="2" applyFont="1" applyFill="1" applyAlignment="1">
      <alignment vertical="center"/>
    </xf>
    <xf numFmtId="0" fontId="1" fillId="0" borderId="0" xfId="7" applyAlignment="1">
      <alignment vertical="center"/>
    </xf>
    <xf numFmtId="3" fontId="22" fillId="0" borderId="38" xfId="2" applyNumberFormat="1" applyFont="1" applyBorder="1" applyAlignment="1">
      <alignment horizontal="right" vertical="center" wrapText="1"/>
    </xf>
    <xf numFmtId="3" fontId="21" fillId="4" borderId="33" xfId="2" applyNumberFormat="1" applyFont="1" applyFill="1" applyBorder="1" applyAlignment="1">
      <alignment horizontal="right" vertical="center"/>
    </xf>
    <xf numFmtId="0" fontId="19" fillId="0" borderId="60" xfId="2" applyFont="1" applyFill="1" applyBorder="1" applyAlignment="1">
      <alignment horizontal="left" vertical="center"/>
    </xf>
    <xf numFmtId="0" fontId="19" fillId="0" borderId="18" xfId="2" applyFont="1" applyBorder="1" applyAlignment="1">
      <alignment horizontal="left" vertical="center"/>
    </xf>
    <xf numFmtId="3" fontId="21" fillId="0" borderId="41" xfId="2" applyNumberFormat="1" applyFont="1" applyBorder="1" applyAlignment="1">
      <alignment horizontal="right" vertical="center"/>
    </xf>
    <xf numFmtId="3" fontId="21" fillId="0" borderId="8" xfId="2" applyNumberFormat="1" applyFont="1" applyBorder="1" applyAlignment="1">
      <alignment horizontal="right" vertical="center"/>
    </xf>
    <xf numFmtId="3" fontId="22" fillId="0" borderId="17" xfId="2" applyNumberFormat="1" applyFont="1" applyBorder="1" applyAlignment="1">
      <alignment horizontal="right" vertical="center" wrapText="1"/>
    </xf>
    <xf numFmtId="3" fontId="21" fillId="0" borderId="15" xfId="2" applyNumberFormat="1" applyFont="1" applyBorder="1" applyAlignment="1">
      <alignment horizontal="right" vertical="center"/>
    </xf>
    <xf numFmtId="3" fontId="19" fillId="0" borderId="27" xfId="2" applyNumberFormat="1" applyFont="1" applyBorder="1" applyAlignment="1">
      <alignment horizontal="right" vertical="center" wrapText="1"/>
    </xf>
    <xf numFmtId="3" fontId="19" fillId="0" borderId="16" xfId="2" applyNumberFormat="1" applyFont="1" applyBorder="1" applyAlignment="1">
      <alignment horizontal="right" vertical="center" wrapText="1"/>
    </xf>
    <xf numFmtId="3" fontId="19" fillId="0" borderId="17" xfId="2" applyNumberFormat="1" applyFont="1" applyBorder="1" applyAlignment="1">
      <alignment horizontal="right" vertical="center" wrapText="1"/>
    </xf>
    <xf numFmtId="3" fontId="18" fillId="0" borderId="41" xfId="2" applyNumberFormat="1" applyFont="1" applyBorder="1" applyAlignment="1">
      <alignment horizontal="right" vertical="center"/>
    </xf>
    <xf numFmtId="3" fontId="18" fillId="0" borderId="8" xfId="2" applyNumberFormat="1" applyFont="1" applyBorder="1" applyAlignment="1">
      <alignment horizontal="right" vertical="center"/>
    </xf>
    <xf numFmtId="3" fontId="19" fillId="0" borderId="32" xfId="2" applyNumberFormat="1" applyFont="1" applyBorder="1" applyAlignment="1">
      <alignment horizontal="right" vertical="center" wrapText="1"/>
    </xf>
    <xf numFmtId="3" fontId="22" fillId="3" borderId="8" xfId="2" applyNumberFormat="1" applyFont="1" applyFill="1" applyBorder="1" applyAlignment="1">
      <alignment horizontal="right" vertical="center" wrapText="1"/>
    </xf>
    <xf numFmtId="3" fontId="19" fillId="0" borderId="6" xfId="2" applyNumberFormat="1" applyFont="1" applyBorder="1" applyAlignment="1">
      <alignment horizontal="right" vertical="center" wrapText="1"/>
    </xf>
    <xf numFmtId="3" fontId="19" fillId="0" borderId="89" xfId="2" applyNumberFormat="1" applyFont="1" applyBorder="1" applyAlignment="1">
      <alignment horizontal="right" vertical="center" wrapText="1"/>
    </xf>
    <xf numFmtId="3" fontId="22" fillId="6" borderId="38" xfId="2" applyNumberFormat="1" applyFont="1" applyFill="1" applyBorder="1" applyAlignment="1">
      <alignment horizontal="right" vertical="center" wrapText="1"/>
    </xf>
    <xf numFmtId="3" fontId="22" fillId="6" borderId="12" xfId="2" applyNumberFormat="1" applyFont="1" applyFill="1" applyBorder="1" applyAlignment="1">
      <alignment horizontal="right" vertical="center" wrapText="1"/>
    </xf>
    <xf numFmtId="3" fontId="22" fillId="6" borderId="6" xfId="2" applyNumberFormat="1" applyFont="1" applyFill="1" applyBorder="1" applyAlignment="1">
      <alignment horizontal="right" vertical="center" wrapText="1"/>
    </xf>
    <xf numFmtId="3" fontId="22" fillId="6" borderId="7" xfId="2" applyNumberFormat="1" applyFont="1" applyFill="1" applyBorder="1" applyAlignment="1">
      <alignment horizontal="right" vertical="center" wrapText="1"/>
    </xf>
    <xf numFmtId="3" fontId="18" fillId="6" borderId="24" xfId="2" applyNumberFormat="1" applyFont="1" applyFill="1" applyBorder="1" applyAlignment="1">
      <alignment horizontal="right" vertical="center"/>
    </xf>
    <xf numFmtId="3" fontId="18" fillId="6" borderId="5" xfId="2" applyNumberFormat="1" applyFont="1" applyFill="1" applyBorder="1" applyAlignment="1">
      <alignment horizontal="right" vertical="center"/>
    </xf>
    <xf numFmtId="3" fontId="18" fillId="6" borderId="6" xfId="2" applyNumberFormat="1" applyFont="1" applyFill="1" applyBorder="1" applyAlignment="1">
      <alignment horizontal="right" vertical="center"/>
    </xf>
    <xf numFmtId="3" fontId="18" fillId="6" borderId="22" xfId="2" applyNumberFormat="1" applyFont="1" applyFill="1" applyBorder="1" applyAlignment="1">
      <alignment horizontal="right" vertical="center"/>
    </xf>
    <xf numFmtId="3" fontId="18" fillId="6" borderId="89" xfId="2" applyNumberFormat="1" applyFont="1" applyFill="1" applyBorder="1" applyAlignment="1">
      <alignment horizontal="right" vertical="center"/>
    </xf>
    <xf numFmtId="3" fontId="22" fillId="2" borderId="12" xfId="2" applyNumberFormat="1" applyFont="1" applyFill="1" applyBorder="1" applyAlignment="1">
      <alignment horizontal="right" vertical="center" wrapText="1"/>
    </xf>
    <xf numFmtId="3" fontId="22" fillId="0" borderId="39" xfId="2" applyNumberFormat="1" applyFont="1" applyBorder="1" applyAlignment="1">
      <alignment horizontal="right" vertical="center" wrapText="1"/>
    </xf>
    <xf numFmtId="3" fontId="22" fillId="6" borderId="34" xfId="2" applyNumberFormat="1" applyFont="1" applyFill="1" applyBorder="1" applyAlignment="1">
      <alignment horizontal="right" vertical="center" wrapText="1"/>
    </xf>
    <xf numFmtId="3" fontId="22" fillId="6" borderId="11" xfId="2" applyNumberFormat="1" applyFont="1" applyFill="1" applyBorder="1" applyAlignment="1">
      <alignment horizontal="right" vertical="center" wrapText="1"/>
    </xf>
    <xf numFmtId="3" fontId="22" fillId="6" borderId="26" xfId="2" applyNumberFormat="1" applyFont="1" applyFill="1" applyBorder="1" applyAlignment="1">
      <alignment horizontal="right" vertical="center" wrapText="1"/>
    </xf>
    <xf numFmtId="3" fontId="22" fillId="6" borderId="50" xfId="2" applyNumberFormat="1" applyFont="1" applyFill="1" applyBorder="1" applyAlignment="1">
      <alignment horizontal="right" vertical="center" wrapText="1"/>
    </xf>
    <xf numFmtId="3" fontId="22" fillId="6" borderId="10" xfId="2" applyNumberFormat="1" applyFont="1" applyFill="1" applyBorder="1" applyAlignment="1">
      <alignment horizontal="right" vertical="center" wrapText="1"/>
    </xf>
    <xf numFmtId="3" fontId="22" fillId="0" borderId="87" xfId="2" applyNumberFormat="1" applyFont="1" applyBorder="1" applyAlignment="1">
      <alignment horizontal="right" vertical="center" wrapText="1"/>
    </xf>
    <xf numFmtId="3" fontId="22" fillId="0" borderId="89" xfId="2" applyNumberFormat="1" applyFont="1" applyBorder="1" applyAlignment="1">
      <alignment horizontal="right" vertical="center" wrapText="1"/>
    </xf>
    <xf numFmtId="3" fontId="18" fillId="4" borderId="83" xfId="2" applyNumberFormat="1" applyFont="1" applyFill="1" applyBorder="1" applyAlignment="1">
      <alignment horizontal="right" vertical="center"/>
    </xf>
    <xf numFmtId="0" fontId="18" fillId="0" borderId="27" xfId="2" applyFont="1" applyBorder="1" applyAlignment="1">
      <alignment horizontal="left" vertical="center"/>
    </xf>
    <xf numFmtId="3" fontId="21" fillId="3" borderId="16" xfId="2" applyNumberFormat="1" applyFont="1" applyFill="1" applyBorder="1" applyAlignment="1">
      <alignment horizontal="right" vertical="center"/>
    </xf>
    <xf numFmtId="3" fontId="21" fillId="2" borderId="16" xfId="2" applyNumberFormat="1" applyFont="1" applyFill="1" applyBorder="1" applyAlignment="1">
      <alignment horizontal="right" vertical="center"/>
    </xf>
    <xf numFmtId="3" fontId="22" fillId="0" borderId="27" xfId="2" applyNumberFormat="1" applyFont="1" applyBorder="1" applyAlignment="1">
      <alignment horizontal="right" vertical="center" wrapText="1"/>
    </xf>
    <xf numFmtId="3" fontId="22" fillId="3" borderId="16" xfId="2" applyNumberFormat="1" applyFont="1" applyFill="1" applyBorder="1" applyAlignment="1">
      <alignment horizontal="right" vertical="center" wrapText="1"/>
    </xf>
    <xf numFmtId="3" fontId="22" fillId="0" borderId="29" xfId="2" applyNumberFormat="1" applyFont="1" applyBorder="1" applyAlignment="1">
      <alignment horizontal="right" vertical="center" wrapText="1"/>
    </xf>
    <xf numFmtId="3" fontId="21" fillId="0" borderId="26" xfId="2" applyNumberFormat="1" applyFont="1" applyBorder="1" applyAlignment="1">
      <alignment horizontal="right" vertical="center"/>
    </xf>
    <xf numFmtId="3" fontId="21" fillId="6" borderId="34" xfId="2" applyNumberFormat="1" applyFont="1" applyFill="1" applyBorder="1" applyAlignment="1">
      <alignment horizontal="right" vertical="center"/>
    </xf>
    <xf numFmtId="3" fontId="21" fillId="6" borderId="26" xfId="2" applyNumberFormat="1" applyFont="1" applyFill="1" applyBorder="1" applyAlignment="1">
      <alignment horizontal="right" vertical="center"/>
    </xf>
    <xf numFmtId="3" fontId="22" fillId="6" borderId="33" xfId="2" applyNumberFormat="1" applyFont="1" applyFill="1" applyBorder="1" applyAlignment="1">
      <alignment horizontal="right" vertical="center" wrapText="1"/>
    </xf>
    <xf numFmtId="3" fontId="18" fillId="4" borderId="10" xfId="2" applyNumberFormat="1" applyFont="1" applyFill="1" applyBorder="1" applyAlignment="1">
      <alignment horizontal="right" vertical="center"/>
    </xf>
    <xf numFmtId="3" fontId="18" fillId="4" borderId="50" xfId="2" applyNumberFormat="1" applyFont="1" applyFill="1" applyBorder="1" applyAlignment="1">
      <alignment horizontal="right" vertical="center"/>
    </xf>
    <xf numFmtId="3" fontId="21" fillId="0" borderId="16" xfId="2" applyNumberFormat="1" applyFont="1" applyFill="1" applyBorder="1" applyAlignment="1">
      <alignment horizontal="right" vertical="center"/>
    </xf>
    <xf numFmtId="3" fontId="21" fillId="0" borderId="14" xfId="2" applyNumberFormat="1" applyFont="1" applyBorder="1" applyAlignment="1">
      <alignment horizontal="right" vertical="center"/>
    </xf>
    <xf numFmtId="3" fontId="22" fillId="2" borderId="16" xfId="2" applyNumberFormat="1" applyFont="1" applyFill="1" applyBorder="1" applyAlignment="1">
      <alignment horizontal="right" vertical="center" wrapText="1"/>
    </xf>
    <xf numFmtId="3" fontId="22" fillId="0" borderId="70" xfId="2" applyNumberFormat="1" applyFont="1" applyBorder="1" applyAlignment="1">
      <alignment horizontal="right" vertical="center" wrapText="1"/>
    </xf>
    <xf numFmtId="3" fontId="22" fillId="0" borderId="5" xfId="2" applyNumberFormat="1" applyFont="1" applyFill="1" applyBorder="1" applyAlignment="1">
      <alignment horizontal="right" vertical="center" wrapText="1"/>
    </xf>
    <xf numFmtId="3" fontId="21" fillId="4" borderId="71" xfId="2" applyNumberFormat="1" applyFont="1" applyFill="1" applyBorder="1" applyAlignment="1">
      <alignment horizontal="right" vertical="center"/>
    </xf>
    <xf numFmtId="3" fontId="22" fillId="3" borderId="62" xfId="2" applyNumberFormat="1" applyFont="1" applyFill="1" applyBorder="1" applyAlignment="1">
      <alignment horizontal="right" vertical="center"/>
    </xf>
    <xf numFmtId="3" fontId="22" fillId="2" borderId="62" xfId="2" applyNumberFormat="1" applyFont="1" applyFill="1" applyBorder="1" applyAlignment="1">
      <alignment horizontal="right" vertical="center"/>
    </xf>
    <xf numFmtId="3" fontId="19" fillId="0" borderId="77" xfId="2" applyNumberFormat="1" applyFont="1" applyBorder="1" applyAlignment="1">
      <alignment horizontal="right" vertical="center"/>
    </xf>
    <xf numFmtId="0" fontId="7" fillId="2" borderId="0" xfId="2" applyFont="1" applyFill="1" applyAlignment="1">
      <alignment vertical="center"/>
    </xf>
    <xf numFmtId="3" fontId="25" fillId="0" borderId="0" xfId="2" applyNumberFormat="1" applyFont="1" applyAlignment="1">
      <alignment horizontal="left"/>
    </xf>
    <xf numFmtId="3" fontId="18" fillId="4" borderId="23" xfId="2" applyNumberFormat="1" applyFont="1" applyFill="1" applyBorder="1" applyAlignment="1">
      <alignment horizontal="right" vertical="center"/>
    </xf>
    <xf numFmtId="3" fontId="21" fillId="3" borderId="8" xfId="2" applyNumberFormat="1" applyFont="1" applyFill="1" applyBorder="1" applyAlignment="1">
      <alignment horizontal="right" vertical="center"/>
    </xf>
    <xf numFmtId="3" fontId="21" fillId="0" borderId="8" xfId="2" applyNumberFormat="1" applyFont="1" applyFill="1" applyBorder="1" applyAlignment="1">
      <alignment horizontal="right" vertical="center"/>
    </xf>
    <xf numFmtId="3" fontId="18" fillId="4" borderId="25" xfId="2" applyNumberFormat="1" applyFont="1" applyFill="1" applyBorder="1" applyAlignment="1">
      <alignment horizontal="right" vertical="center"/>
    </xf>
    <xf numFmtId="3" fontId="18" fillId="4" borderId="21" xfId="2" applyNumberFormat="1" applyFont="1" applyFill="1" applyBorder="1" applyAlignment="1">
      <alignment horizontal="right" vertical="center"/>
    </xf>
    <xf numFmtId="3" fontId="22" fillId="0" borderId="73" xfId="2" applyNumberFormat="1" applyFont="1" applyBorder="1" applyAlignment="1">
      <alignment horizontal="right" vertical="center" wrapText="1"/>
    </xf>
    <xf numFmtId="3" fontId="22" fillId="0" borderId="74" xfId="2" applyNumberFormat="1" applyFont="1" applyBorder="1" applyAlignment="1">
      <alignment horizontal="right" vertical="center" wrapText="1"/>
    </xf>
    <xf numFmtId="3" fontId="21" fillId="4" borderId="20" xfId="2" applyNumberFormat="1" applyFont="1" applyFill="1" applyBorder="1" applyAlignment="1">
      <alignment horizontal="right" vertical="center"/>
    </xf>
    <xf numFmtId="3" fontId="18" fillId="4" borderId="46" xfId="2" applyNumberFormat="1" applyFont="1" applyFill="1" applyBorder="1" applyAlignment="1">
      <alignment horizontal="right" vertical="center"/>
    </xf>
    <xf numFmtId="3" fontId="19" fillId="7" borderId="90" xfId="2" applyNumberFormat="1" applyFont="1" applyFill="1" applyBorder="1" applyAlignment="1">
      <alignment horizontal="right" vertical="center"/>
    </xf>
    <xf numFmtId="0" fontId="46" fillId="2" borderId="0" xfId="2" applyFont="1" applyFill="1" applyAlignment="1">
      <alignment vertical="center" wrapText="1"/>
    </xf>
    <xf numFmtId="3" fontId="27" fillId="0" borderId="0" xfId="0" applyNumberFormat="1" applyFont="1"/>
    <xf numFmtId="0" fontId="27" fillId="0" borderId="0" xfId="0" applyFont="1"/>
    <xf numFmtId="0" fontId="27" fillId="0" borderId="0" xfId="0" applyFont="1" applyAlignment="1">
      <alignment wrapText="1"/>
    </xf>
    <xf numFmtId="0" fontId="48" fillId="0" borderId="0" xfId="2" applyFont="1"/>
    <xf numFmtId="0" fontId="49" fillId="0" borderId="0" xfId="2" applyFont="1"/>
    <xf numFmtId="0" fontId="46" fillId="2" borderId="0" xfId="2" applyFont="1" applyFill="1" applyAlignment="1">
      <alignment horizontal="left" vertical="center" wrapText="1"/>
    </xf>
    <xf numFmtId="0" fontId="26" fillId="0" borderId="5" xfId="2" applyFont="1" applyBorder="1" applyAlignment="1">
      <alignment horizontal="center"/>
    </xf>
    <xf numFmtId="0" fontId="26" fillId="0" borderId="6" xfId="2" applyFont="1" applyBorder="1" applyAlignment="1">
      <alignment horizontal="center"/>
    </xf>
    <xf numFmtId="0" fontId="26" fillId="0" borderId="9" xfId="2" applyFont="1" applyBorder="1" applyAlignment="1">
      <alignment horizontal="center"/>
    </xf>
    <xf numFmtId="0" fontId="26" fillId="0" borderId="7" xfId="2" applyFont="1" applyBorder="1" applyAlignment="1">
      <alignment horizontal="center"/>
    </xf>
    <xf numFmtId="0" fontId="27" fillId="0" borderId="5" xfId="2" applyFont="1" applyBorder="1" applyAlignment="1">
      <alignment horizontal="center" vertical="center"/>
    </xf>
    <xf numFmtId="0" fontId="24" fillId="5" borderId="66" xfId="2" applyFont="1" applyFill="1" applyBorder="1" applyAlignment="1">
      <alignment horizontal="center" vertical="center"/>
    </xf>
    <xf numFmtId="0" fontId="24" fillId="5" borderId="0" xfId="2" applyFont="1" applyFill="1" applyBorder="1" applyAlignment="1">
      <alignment horizontal="center" vertical="center"/>
    </xf>
    <xf numFmtId="0" fontId="24" fillId="5" borderId="68" xfId="2" applyFont="1" applyFill="1" applyBorder="1" applyAlignment="1">
      <alignment horizontal="center" vertical="center"/>
    </xf>
    <xf numFmtId="0" fontId="24" fillId="5" borderId="69" xfId="2" applyFont="1" applyFill="1" applyBorder="1" applyAlignment="1">
      <alignment horizontal="center" vertical="center"/>
    </xf>
    <xf numFmtId="0" fontId="19" fillId="0" borderId="27" xfId="2" applyFont="1" applyBorder="1" applyAlignment="1">
      <alignment horizontal="left" vertical="center"/>
    </xf>
    <xf numFmtId="0" fontId="19" fillId="0" borderId="17" xfId="2" applyFont="1" applyBorder="1" applyAlignment="1">
      <alignment horizontal="left" vertical="center"/>
    </xf>
    <xf numFmtId="0" fontId="19" fillId="0" borderId="24" xfId="2" applyFont="1" applyBorder="1" applyAlignment="1">
      <alignment vertical="center"/>
    </xf>
    <xf numFmtId="0" fontId="19" fillId="0" borderId="6" xfId="2" applyFont="1" applyBorder="1" applyAlignment="1">
      <alignment vertical="center"/>
    </xf>
    <xf numFmtId="0" fontId="19" fillId="0" borderId="24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/>
    </xf>
    <xf numFmtId="0" fontId="19" fillId="7" borderId="43" xfId="2" applyFont="1" applyFill="1" applyBorder="1" applyAlignment="1">
      <alignment vertical="center"/>
    </xf>
    <xf numFmtId="0" fontId="19" fillId="7" borderId="46" xfId="2" applyFont="1" applyFill="1" applyBorder="1" applyAlignment="1">
      <alignment vertical="center"/>
    </xf>
    <xf numFmtId="0" fontId="24" fillId="5" borderId="67" xfId="2" applyFont="1" applyFill="1" applyBorder="1" applyAlignment="1">
      <alignment horizontal="center" vertical="center"/>
    </xf>
    <xf numFmtId="0" fontId="24" fillId="5" borderId="1" xfId="2" applyFont="1" applyFill="1" applyBorder="1" applyAlignment="1">
      <alignment horizontal="center" vertical="center"/>
    </xf>
    <xf numFmtId="0" fontId="19" fillId="7" borderId="25" xfId="2" applyFont="1" applyFill="1" applyBorder="1" applyAlignment="1">
      <alignment vertical="center"/>
    </xf>
    <xf numFmtId="0" fontId="19" fillId="7" borderId="37" xfId="2" applyFont="1" applyFill="1" applyBorder="1" applyAlignment="1">
      <alignment vertical="center"/>
    </xf>
    <xf numFmtId="0" fontId="24" fillId="5" borderId="31" xfId="2" applyFont="1" applyFill="1" applyBorder="1" applyAlignment="1">
      <alignment horizontal="center" vertical="center"/>
    </xf>
    <xf numFmtId="0" fontId="24" fillId="5" borderId="4" xfId="2" applyFont="1" applyFill="1" applyBorder="1" applyAlignment="1">
      <alignment horizontal="center" vertical="center"/>
    </xf>
    <xf numFmtId="0" fontId="19" fillId="0" borderId="41" xfId="2" applyFont="1" applyBorder="1" applyAlignment="1">
      <alignment horizontal="left" vertical="center"/>
    </xf>
    <xf numFmtId="0" fontId="19" fillId="0" borderId="73" xfId="2" applyFont="1" applyBorder="1" applyAlignment="1">
      <alignment horizontal="left" vertical="center"/>
    </xf>
    <xf numFmtId="0" fontId="19" fillId="2" borderId="75" xfId="2" applyFont="1" applyFill="1" applyBorder="1" applyAlignment="1">
      <alignment horizontal="center" vertical="center"/>
    </xf>
    <xf numFmtId="0" fontId="19" fillId="2" borderId="80" xfId="2" applyFont="1" applyFill="1" applyBorder="1" applyAlignment="1">
      <alignment horizontal="center" vertical="center"/>
    </xf>
    <xf numFmtId="0" fontId="19" fillId="2" borderId="54" xfId="2" applyFont="1" applyFill="1" applyBorder="1" applyAlignment="1">
      <alignment horizontal="center" vertical="center" wrapText="1"/>
    </xf>
    <xf numFmtId="0" fontId="19" fillId="2" borderId="81" xfId="2" applyFont="1" applyFill="1" applyBorder="1" applyAlignment="1">
      <alignment horizontal="center" vertical="center" wrapText="1"/>
    </xf>
    <xf numFmtId="0" fontId="29" fillId="0" borderId="54" xfId="2" applyFont="1" applyBorder="1" applyAlignment="1">
      <alignment horizontal="center" vertical="center" wrapText="1"/>
    </xf>
    <xf numFmtId="0" fontId="29" fillId="0" borderId="81" xfId="2" applyFont="1" applyBorder="1" applyAlignment="1">
      <alignment horizontal="center" vertical="center" wrapText="1"/>
    </xf>
    <xf numFmtId="0" fontId="18" fillId="4" borderId="43" xfId="2" applyFont="1" applyFill="1" applyBorder="1" applyAlignment="1">
      <alignment horizontal="center" vertical="center"/>
    </xf>
    <xf numFmtId="0" fontId="18" fillId="4" borderId="44" xfId="2" applyFont="1" applyFill="1" applyBorder="1" applyAlignment="1">
      <alignment horizontal="center" vertical="center"/>
    </xf>
    <xf numFmtId="0" fontId="29" fillId="0" borderId="54" xfId="2" applyFont="1" applyFill="1" applyBorder="1" applyAlignment="1">
      <alignment horizontal="center" vertical="center" wrapText="1"/>
    </xf>
    <xf numFmtId="0" fontId="29" fillId="0" borderId="81" xfId="2" applyFont="1" applyFill="1" applyBorder="1" applyAlignment="1">
      <alignment horizontal="center" vertical="center" wrapText="1"/>
    </xf>
    <xf numFmtId="0" fontId="19" fillId="0" borderId="54" xfId="2" applyFont="1" applyBorder="1" applyAlignment="1">
      <alignment horizontal="center" vertical="center" wrapText="1"/>
    </xf>
    <xf numFmtId="0" fontId="19" fillId="0" borderId="81" xfId="2" applyFont="1" applyBorder="1" applyAlignment="1">
      <alignment horizontal="center" vertical="center" wrapText="1"/>
    </xf>
    <xf numFmtId="0" fontId="29" fillId="2" borderId="54" xfId="2" applyFont="1" applyFill="1" applyBorder="1" applyAlignment="1">
      <alignment horizontal="center" vertical="center" wrapText="1"/>
    </xf>
    <xf numFmtId="0" fontId="29" fillId="2" borderId="81" xfId="2" applyFont="1" applyFill="1" applyBorder="1" applyAlignment="1">
      <alignment horizontal="center" vertical="center" wrapText="1"/>
    </xf>
    <xf numFmtId="0" fontId="19" fillId="2" borderId="49" xfId="2" applyFont="1" applyFill="1" applyBorder="1" applyAlignment="1">
      <alignment horizontal="center" vertical="center"/>
    </xf>
    <xf numFmtId="0" fontId="19" fillId="0" borderId="35" xfId="2" applyFont="1" applyBorder="1" applyAlignment="1">
      <alignment horizontal="center" vertical="center" wrapText="1"/>
    </xf>
    <xf numFmtId="0" fontId="29" fillId="2" borderId="35" xfId="2" applyFont="1" applyFill="1" applyBorder="1" applyAlignment="1">
      <alignment horizontal="center" vertical="center" wrapText="1"/>
    </xf>
    <xf numFmtId="0" fontId="19" fillId="0" borderId="60" xfId="2" applyFont="1" applyBorder="1" applyAlignment="1">
      <alignment horizontal="left" vertical="center"/>
    </xf>
    <xf numFmtId="0" fontId="19" fillId="0" borderId="19" xfId="2" applyFont="1" applyBorder="1" applyAlignment="1">
      <alignment horizontal="left" vertical="center"/>
    </xf>
    <xf numFmtId="0" fontId="19" fillId="2" borderId="35" xfId="2" applyFont="1" applyFill="1" applyBorder="1" applyAlignment="1">
      <alignment horizontal="center" vertical="center" wrapText="1"/>
    </xf>
    <xf numFmtId="0" fontId="18" fillId="4" borderId="34" xfId="2" applyFont="1" applyFill="1" applyBorder="1" applyAlignment="1">
      <alignment horizontal="center" vertical="center"/>
    </xf>
    <xf numFmtId="0" fontId="18" fillId="4" borderId="26" xfId="2" applyFont="1" applyFill="1" applyBorder="1" applyAlignment="1">
      <alignment horizontal="center" vertical="center"/>
    </xf>
    <xf numFmtId="0" fontId="19" fillId="2" borderId="52" xfId="2" applyFont="1" applyFill="1" applyBorder="1" applyAlignment="1">
      <alignment horizontal="center" vertical="center"/>
    </xf>
    <xf numFmtId="0" fontId="19" fillId="2" borderId="65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center" vertical="center" wrapText="1"/>
    </xf>
    <xf numFmtId="0" fontId="29" fillId="2" borderId="3" xfId="2" applyFont="1" applyFill="1" applyBorder="1" applyAlignment="1">
      <alignment horizontal="center" vertical="center" wrapText="1"/>
    </xf>
    <xf numFmtId="0" fontId="19" fillId="0" borderId="28" xfId="2" applyFont="1" applyBorder="1" applyAlignment="1">
      <alignment horizontal="left" vertical="center"/>
    </xf>
    <xf numFmtId="0" fontId="18" fillId="4" borderId="25" xfId="2" applyFont="1" applyFill="1" applyBorder="1" applyAlignment="1">
      <alignment horizontal="center" vertical="center"/>
    </xf>
    <xf numFmtId="0" fontId="18" fillId="4" borderId="23" xfId="2" applyFont="1" applyFill="1" applyBorder="1" applyAlignment="1">
      <alignment horizontal="center" vertical="center"/>
    </xf>
    <xf numFmtId="0" fontId="19" fillId="0" borderId="58" xfId="2" applyFont="1" applyBorder="1" applyAlignment="1">
      <alignment horizontal="left" vertical="center"/>
    </xf>
    <xf numFmtId="0" fontId="23" fillId="0" borderId="54" xfId="2" applyFont="1" applyFill="1" applyBorder="1" applyAlignment="1">
      <alignment horizontal="center" vertical="center" wrapText="1"/>
    </xf>
    <xf numFmtId="0" fontId="23" fillId="0" borderId="81" xfId="2" applyFont="1" applyFill="1" applyBorder="1" applyAlignment="1">
      <alignment horizontal="center" vertical="center" wrapText="1"/>
    </xf>
    <xf numFmtId="0" fontId="19" fillId="0" borderId="52" xfId="2" applyFont="1" applyBorder="1" applyAlignment="1">
      <alignment horizontal="center" vertical="center"/>
    </xf>
    <xf numFmtId="0" fontId="19" fillId="0" borderId="49" xfId="2" applyFont="1" applyBorder="1" applyAlignment="1">
      <alignment horizontal="center" vertical="center"/>
    </xf>
    <xf numFmtId="0" fontId="19" fillId="0" borderId="65" xfId="2" applyFont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 wrapText="1"/>
    </xf>
    <xf numFmtId="0" fontId="19" fillId="0" borderId="35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42" fillId="0" borderId="2" xfId="2" applyFont="1" applyFill="1" applyBorder="1" applyAlignment="1">
      <alignment horizontal="center" vertical="center" wrapText="1"/>
    </xf>
    <xf numFmtId="0" fontId="42" fillId="0" borderId="35" xfId="2" applyFont="1" applyFill="1" applyBorder="1" applyAlignment="1">
      <alignment horizontal="center" vertical="center" wrapText="1"/>
    </xf>
    <xf numFmtId="0" fontId="42" fillId="0" borderId="3" xfId="2" applyFont="1" applyFill="1" applyBorder="1" applyAlignment="1">
      <alignment horizontal="center" vertical="center" wrapText="1"/>
    </xf>
    <xf numFmtId="0" fontId="19" fillId="0" borderId="75" xfId="2" applyFont="1" applyBorder="1" applyAlignment="1">
      <alignment horizontal="center" vertical="center"/>
    </xf>
    <xf numFmtId="0" fontId="19" fillId="0" borderId="80" xfId="2" applyFont="1" applyBorder="1" applyAlignment="1">
      <alignment horizontal="center" vertical="center"/>
    </xf>
    <xf numFmtId="0" fontId="18" fillId="0" borderId="76" xfId="2" applyFont="1" applyBorder="1" applyAlignment="1">
      <alignment horizontal="left" vertical="center"/>
    </xf>
    <xf numFmtId="0" fontId="18" fillId="0" borderId="24" xfId="2" applyFont="1" applyBorder="1" applyAlignment="1">
      <alignment horizontal="left" vertical="center"/>
    </xf>
    <xf numFmtId="0" fontId="18" fillId="6" borderId="34" xfId="2" applyFont="1" applyFill="1" applyBorder="1" applyAlignment="1">
      <alignment horizontal="center" vertical="center"/>
    </xf>
    <xf numFmtId="0" fontId="18" fillId="6" borderId="26" xfId="2" applyFont="1" applyFill="1" applyBorder="1" applyAlignment="1">
      <alignment horizontal="center" vertical="center"/>
    </xf>
    <xf numFmtId="0" fontId="18" fillId="6" borderId="24" xfId="2" applyFont="1" applyFill="1" applyBorder="1" applyAlignment="1">
      <alignment horizontal="center" vertical="center"/>
    </xf>
    <xf numFmtId="0" fontId="18" fillId="6" borderId="22" xfId="2" applyFont="1" applyFill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42" fillId="2" borderId="2" xfId="2" applyFont="1" applyFill="1" applyBorder="1" applyAlignment="1">
      <alignment horizontal="center" vertical="center" wrapText="1"/>
    </xf>
    <xf numFmtId="0" fontId="42" fillId="2" borderId="35" xfId="2" applyFont="1" applyFill="1" applyBorder="1" applyAlignment="1">
      <alignment horizontal="center" vertical="center" wrapText="1"/>
    </xf>
    <xf numFmtId="0" fontId="42" fillId="2" borderId="3" xfId="2" applyFont="1" applyFill="1" applyBorder="1" applyAlignment="1">
      <alignment horizontal="center" vertical="center" wrapText="1"/>
    </xf>
    <xf numFmtId="0" fontId="19" fillId="0" borderId="88" xfId="2" applyFont="1" applyBorder="1" applyAlignment="1">
      <alignment horizontal="left" vertical="center"/>
    </xf>
    <xf numFmtId="0" fontId="19" fillId="6" borderId="87" xfId="2" applyFont="1" applyFill="1" applyBorder="1" applyAlignment="1">
      <alignment horizontal="center" vertical="center"/>
    </xf>
    <xf numFmtId="0" fontId="19" fillId="6" borderId="89" xfId="2" applyFont="1" applyFill="1" applyBorder="1" applyAlignment="1">
      <alignment horizontal="center" vertical="center"/>
    </xf>
    <xf numFmtId="0" fontId="19" fillId="0" borderId="34" xfId="2" applyFont="1" applyBorder="1" applyAlignment="1">
      <alignment horizontal="left" vertical="center"/>
    </xf>
    <xf numFmtId="0" fontId="19" fillId="0" borderId="87" xfId="2" applyFont="1" applyBorder="1" applyAlignment="1">
      <alignment horizontal="center" vertical="center"/>
    </xf>
    <xf numFmtId="0" fontId="19" fillId="0" borderId="89" xfId="2" applyFont="1" applyBorder="1" applyAlignment="1">
      <alignment horizontal="center" vertical="center"/>
    </xf>
    <xf numFmtId="0" fontId="18" fillId="4" borderId="82" xfId="2" applyFont="1" applyFill="1" applyBorder="1" applyAlignment="1">
      <alignment horizontal="center" vertical="center"/>
    </xf>
    <xf numFmtId="0" fontId="18" fillId="4" borderId="83" xfId="2" applyFont="1" applyFill="1" applyBorder="1" applyAlignment="1">
      <alignment horizontal="center" vertical="center"/>
    </xf>
    <xf numFmtId="0" fontId="29" fillId="2" borderId="54" xfId="2" applyFont="1" applyFill="1" applyBorder="1" applyAlignment="1">
      <alignment horizontal="center" wrapText="1"/>
    </xf>
    <xf numFmtId="0" fontId="29" fillId="2" borderId="81" xfId="2" applyFont="1" applyFill="1" applyBorder="1" applyAlignment="1">
      <alignment horizontal="center" wrapText="1"/>
    </xf>
    <xf numFmtId="0" fontId="19" fillId="0" borderId="2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18" fillId="2" borderId="27" xfId="2" applyFont="1" applyFill="1" applyBorder="1" applyAlignment="1">
      <alignment horizontal="center" vertical="center"/>
    </xf>
    <xf numFmtId="0" fontId="18" fillId="2" borderId="16" xfId="2" applyFont="1" applyFill="1" applyBorder="1" applyAlignment="1">
      <alignment horizontal="center" vertical="center"/>
    </xf>
    <xf numFmtId="0" fontId="18" fillId="2" borderId="18" xfId="2" applyFont="1" applyFill="1" applyBorder="1" applyAlignment="1">
      <alignment horizontal="center" vertical="center"/>
    </xf>
    <xf numFmtId="0" fontId="19" fillId="2" borderId="27" xfId="2" applyFont="1" applyFill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8" fillId="2" borderId="64" xfId="2" applyFont="1" applyFill="1" applyBorder="1" applyAlignment="1">
      <alignment horizontal="center" vertical="center"/>
    </xf>
    <xf numFmtId="0" fontId="18" fillId="2" borderId="52" xfId="2" applyFont="1" applyFill="1" applyBorder="1" applyAlignment="1">
      <alignment horizontal="center" vertical="center"/>
    </xf>
    <xf numFmtId="0" fontId="19" fillId="2" borderId="29" xfId="2" applyFont="1" applyFill="1" applyBorder="1" applyAlignment="1">
      <alignment horizontal="center" vertical="center" wrapText="1"/>
    </xf>
    <xf numFmtId="0" fontId="19" fillId="2" borderId="33" xfId="2" applyFont="1" applyFill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19" fillId="0" borderId="31" xfId="2" applyFont="1" applyBorder="1" applyAlignment="1">
      <alignment horizontal="center" vertical="center" wrapText="1"/>
    </xf>
    <xf numFmtId="0" fontId="16" fillId="0" borderId="56" xfId="2" applyFont="1" applyBorder="1" applyAlignment="1">
      <alignment horizontal="center" vertical="center"/>
    </xf>
    <xf numFmtId="0" fontId="16" fillId="0" borderId="61" xfId="2" applyFont="1" applyBorder="1" applyAlignment="1">
      <alignment horizontal="center" vertical="center"/>
    </xf>
    <xf numFmtId="0" fontId="16" fillId="0" borderId="57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16" fillId="0" borderId="58" xfId="2" applyFont="1" applyBorder="1" applyAlignment="1">
      <alignment horizontal="center" vertical="center"/>
    </xf>
    <xf numFmtId="0" fontId="16" fillId="0" borderId="59" xfId="2" applyFont="1" applyBorder="1" applyAlignment="1">
      <alignment horizontal="center" vertical="center"/>
    </xf>
    <xf numFmtId="0" fontId="16" fillId="0" borderId="60" xfId="2" applyFont="1" applyBorder="1" applyAlignment="1">
      <alignment horizontal="center" vertical="center"/>
    </xf>
    <xf numFmtId="0" fontId="17" fillId="0" borderId="58" xfId="2" applyFont="1" applyBorder="1" applyAlignment="1">
      <alignment horizontal="center" vertical="center"/>
    </xf>
    <xf numFmtId="0" fontId="17" fillId="0" borderId="59" xfId="2" applyFont="1" applyBorder="1" applyAlignment="1">
      <alignment horizontal="center" vertical="center"/>
    </xf>
    <xf numFmtId="0" fontId="17" fillId="0" borderId="60" xfId="2" applyFont="1" applyBorder="1" applyAlignment="1">
      <alignment horizontal="center" vertical="center"/>
    </xf>
    <xf numFmtId="0" fontId="16" fillId="0" borderId="55" xfId="2" applyFont="1" applyBorder="1" applyAlignment="1">
      <alignment horizontal="center" vertical="center"/>
    </xf>
    <xf numFmtId="0" fontId="16" fillId="0" borderId="62" xfId="2" applyFont="1" applyBorder="1" applyAlignment="1">
      <alignment horizontal="center" vertical="center"/>
    </xf>
    <xf numFmtId="0" fontId="16" fillId="0" borderId="63" xfId="2" applyFont="1" applyBorder="1" applyAlignment="1">
      <alignment horizontal="center" vertical="center"/>
    </xf>
    <xf numFmtId="0" fontId="16" fillId="2" borderId="55" xfId="2" applyFont="1" applyFill="1" applyBorder="1" applyAlignment="1">
      <alignment horizontal="center" vertical="center"/>
    </xf>
    <xf numFmtId="0" fontId="16" fillId="2" borderId="62" xfId="2" applyFont="1" applyFill="1" applyBorder="1" applyAlignment="1">
      <alignment horizontal="center" vertical="center"/>
    </xf>
    <xf numFmtId="0" fontId="16" fillId="2" borderId="63" xfId="2" applyFont="1" applyFill="1" applyBorder="1" applyAlignment="1">
      <alignment horizontal="center" vertical="center"/>
    </xf>
    <xf numFmtId="0" fontId="16" fillId="2" borderId="56" xfId="2" applyFont="1" applyFill="1" applyBorder="1" applyAlignment="1">
      <alignment horizontal="center" vertical="center"/>
    </xf>
    <xf numFmtId="0" fontId="16" fillId="2" borderId="61" xfId="2" applyFont="1" applyFill="1" applyBorder="1" applyAlignment="1">
      <alignment horizontal="center" vertical="center"/>
    </xf>
    <xf numFmtId="0" fontId="16" fillId="2" borderId="57" xfId="2" applyFont="1" applyFill="1" applyBorder="1" applyAlignment="1">
      <alignment horizontal="center" vertical="center"/>
    </xf>
    <xf numFmtId="0" fontId="15" fillId="2" borderId="55" xfId="2" applyFont="1" applyFill="1" applyBorder="1" applyAlignment="1">
      <alignment horizontal="center" vertical="center"/>
    </xf>
    <xf numFmtId="0" fontId="15" fillId="2" borderId="62" xfId="2" applyFont="1" applyFill="1" applyBorder="1" applyAlignment="1">
      <alignment horizontal="center" vertical="center"/>
    </xf>
    <xf numFmtId="0" fontId="15" fillId="2" borderId="63" xfId="2" applyFont="1" applyFill="1" applyBorder="1" applyAlignment="1">
      <alignment horizontal="center" vertical="center"/>
    </xf>
    <xf numFmtId="0" fontId="15" fillId="2" borderId="56" xfId="2" applyFont="1" applyFill="1" applyBorder="1" applyAlignment="1">
      <alignment horizontal="center" vertical="center"/>
    </xf>
    <xf numFmtId="0" fontId="15" fillId="2" borderId="61" xfId="2" applyFont="1" applyFill="1" applyBorder="1" applyAlignment="1">
      <alignment horizontal="center" vertical="center"/>
    </xf>
    <xf numFmtId="0" fontId="15" fillId="2" borderId="57" xfId="2" applyFont="1" applyFill="1" applyBorder="1" applyAlignment="1">
      <alignment horizontal="center" vertical="center"/>
    </xf>
    <xf numFmtId="0" fontId="35" fillId="0" borderId="11" xfId="5" applyFont="1" applyBorder="1" applyAlignment="1">
      <alignment horizontal="center" vertical="center" wrapText="1"/>
    </xf>
    <xf numFmtId="0" fontId="35" fillId="0" borderId="8" xfId="5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2" applyFont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3" fillId="0" borderId="6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</cellXfs>
  <cellStyles count="8">
    <cellStyle name="Dziesiętny 3" xfId="1" xr:uid="{00000000-0005-0000-0000-000000000000}"/>
    <cellStyle name="Normalny" xfId="0" builtinId="0"/>
    <cellStyle name="Normalny 18 2 2 2 3 2 4 6 3 2 4 2 3 7 2 2 3 3 2 3 4" xfId="3" xr:uid="{00000000-0005-0000-0000-000003000000}"/>
    <cellStyle name="Normalny 18 2 2 2 3 2 4 6 3 2 4 2 3 7 2 2 3 3 2 3 4 2" xfId="7" xr:uid="{00000000-0005-0000-0000-000004000000}"/>
    <cellStyle name="Normalny 2 4" xfId="2" xr:uid="{00000000-0005-0000-0000-000005000000}"/>
    <cellStyle name="Normalny 5 2 2 2 2 2 2 2 2 2 2 2 3 3 3 2 2 2 2 2 2" xfId="6" xr:uid="{00000000-0005-0000-0000-000006000000}"/>
    <cellStyle name="Normalny 5 3 2 2 2 2 2 2 2 2 2 3 3 3 2 2 2 2 2 2" xfId="5" xr:uid="{00000000-0005-0000-0000-000007000000}"/>
    <cellStyle name="Procentowy" xfId="4" builtinId="5"/>
  </cellStyles>
  <dxfs count="0"/>
  <tableStyles count="0" defaultTableStyle="TableStyleMedium2" defaultPivotStyle="PivotStyleLight16"/>
  <colors>
    <mruColors>
      <color rgb="FFFFFF99"/>
      <color rgb="FFCC99FF"/>
      <color rgb="FFCC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raport%20bestia%2014.09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Sejmik/raport%20bestia%2014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N103"/>
  <sheetViews>
    <sheetView tabSelected="1" view="pageBreakPreview" topLeftCell="A43" zoomScale="55" zoomScaleNormal="60" zoomScaleSheetLayoutView="55" zoomScalePageLayoutView="60" workbookViewId="0">
      <pane xSplit="23" topLeftCell="X1" activePane="topRight" state="frozen"/>
      <selection pane="topRight" activeCell="C46" sqref="C46:C47"/>
    </sheetView>
  </sheetViews>
  <sheetFormatPr defaultColWidth="7.75" defaultRowHeight="14.25"/>
  <cols>
    <col min="1" max="1" width="6.375" customWidth="1"/>
    <col min="2" max="2" width="17.625" customWidth="1"/>
    <col min="3" max="3" width="87.5" customWidth="1"/>
    <col min="4" max="4" width="22.5" customWidth="1"/>
    <col min="5" max="5" width="15.625" customWidth="1"/>
    <col min="6" max="7" width="20.5" customWidth="1"/>
    <col min="8" max="8" width="19.125" customWidth="1"/>
    <col min="9" max="16" width="15.75" hidden="1" customWidth="1"/>
    <col min="17" max="17" width="25.5" hidden="1" customWidth="1"/>
    <col min="18" max="18" width="17.75" hidden="1" customWidth="1"/>
    <col min="19" max="19" width="15.75" hidden="1" customWidth="1"/>
    <col min="20" max="20" width="16.375" hidden="1" customWidth="1"/>
    <col min="21" max="21" width="18.125" hidden="1" customWidth="1"/>
    <col min="22" max="22" width="17.375" hidden="1" customWidth="1"/>
    <col min="23" max="23" width="18.125" hidden="1" customWidth="1"/>
    <col min="24" max="24" width="18.125" customWidth="1"/>
    <col min="25" max="25" width="17.625" customWidth="1"/>
    <col min="26" max="26" width="18.125" customWidth="1"/>
    <col min="27" max="27" width="19.375" customWidth="1"/>
    <col min="28" max="28" width="17.5" customWidth="1"/>
    <col min="29" max="29" width="16.75" customWidth="1"/>
    <col min="30" max="30" width="18.75" customWidth="1"/>
    <col min="31" max="31" width="17" customWidth="1"/>
    <col min="32" max="32" width="17.25" customWidth="1"/>
    <col min="33" max="33" width="15.375" customWidth="1"/>
    <col min="34" max="34" width="14.875" customWidth="1"/>
    <col min="35" max="36" width="15.375" customWidth="1"/>
    <col min="37" max="37" width="15.625" customWidth="1"/>
    <col min="38" max="39" width="15.375" customWidth="1"/>
    <col min="40" max="40" width="16.75" customWidth="1"/>
    <col min="41" max="42" width="15.375" customWidth="1"/>
    <col min="43" max="43" width="17.125" customWidth="1"/>
    <col min="44" max="44" width="15.375" customWidth="1"/>
    <col min="45" max="59" width="15.375" hidden="1" customWidth="1"/>
    <col min="60" max="60" width="19.5" customWidth="1"/>
    <col min="61" max="61" width="18.125" customWidth="1"/>
    <col min="62" max="62" width="19.25" customWidth="1"/>
    <col min="63" max="63" width="18.125" customWidth="1"/>
    <col min="64" max="64" width="17.375" customWidth="1"/>
    <col min="65" max="65" width="18.125" customWidth="1"/>
    <col min="66" max="66" width="20" customWidth="1"/>
  </cols>
  <sheetData>
    <row r="1" spans="1:66" ht="28.5" customHeight="1">
      <c r="A1" s="1"/>
      <c r="B1" s="2"/>
      <c r="C1" s="237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6"/>
      <c r="AD1" s="6"/>
      <c r="AE1" s="6"/>
      <c r="AF1" s="6"/>
      <c r="AG1" s="6"/>
      <c r="AH1" s="6"/>
      <c r="AI1" s="6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31" t="s">
        <v>89</v>
      </c>
      <c r="BL1" s="431"/>
      <c r="BM1" s="431"/>
      <c r="BN1" s="431"/>
    </row>
    <row r="2" spans="1:66" ht="57" customHeight="1" thickBot="1">
      <c r="A2" s="7" t="s">
        <v>88</v>
      </c>
      <c r="B2" s="8"/>
      <c r="C2" s="9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12"/>
      <c r="W2" s="12"/>
      <c r="X2" s="12"/>
      <c r="Y2" s="12"/>
      <c r="Z2" s="12"/>
      <c r="AA2" s="12"/>
      <c r="AB2" s="12"/>
      <c r="AC2" s="13"/>
      <c r="AD2" s="13"/>
      <c r="AE2" s="13"/>
      <c r="AF2" s="13"/>
      <c r="AG2" s="13"/>
      <c r="AH2" s="13"/>
      <c r="AI2" s="13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431"/>
      <c r="BL2" s="431"/>
      <c r="BM2" s="431"/>
      <c r="BN2" s="431"/>
    </row>
    <row r="3" spans="1:66" s="238" customFormat="1" ht="24" customHeight="1" thickTop="1" thickBot="1">
      <c r="A3" s="117">
        <v>1</v>
      </c>
      <c r="B3" s="118">
        <v>2</v>
      </c>
      <c r="C3" s="119">
        <v>3</v>
      </c>
      <c r="D3" s="428">
        <v>4</v>
      </c>
      <c r="E3" s="430"/>
      <c r="F3" s="432">
        <v>5</v>
      </c>
      <c r="G3" s="433"/>
      <c r="H3" s="434"/>
      <c r="I3" s="428">
        <v>6</v>
      </c>
      <c r="J3" s="429"/>
      <c r="K3" s="430"/>
      <c r="L3" s="435">
        <v>6</v>
      </c>
      <c r="M3" s="436"/>
      <c r="N3" s="437"/>
      <c r="O3" s="438">
        <v>6</v>
      </c>
      <c r="P3" s="439"/>
      <c r="Q3" s="440"/>
      <c r="R3" s="438">
        <v>6</v>
      </c>
      <c r="S3" s="439"/>
      <c r="T3" s="440"/>
      <c r="U3" s="441">
        <v>6</v>
      </c>
      <c r="V3" s="442"/>
      <c r="W3" s="443"/>
      <c r="X3" s="444">
        <v>6</v>
      </c>
      <c r="Y3" s="445"/>
      <c r="Z3" s="446"/>
      <c r="AA3" s="441">
        <v>7</v>
      </c>
      <c r="AB3" s="442"/>
      <c r="AC3" s="443"/>
      <c r="AD3" s="447">
        <v>8</v>
      </c>
      <c r="AE3" s="448"/>
      <c r="AF3" s="449"/>
      <c r="AG3" s="450">
        <v>9</v>
      </c>
      <c r="AH3" s="451"/>
      <c r="AI3" s="452"/>
      <c r="AJ3" s="428">
        <v>10</v>
      </c>
      <c r="AK3" s="429"/>
      <c r="AL3" s="430"/>
      <c r="AM3" s="428">
        <v>11</v>
      </c>
      <c r="AN3" s="429"/>
      <c r="AO3" s="430"/>
      <c r="AP3" s="428">
        <v>12</v>
      </c>
      <c r="AQ3" s="429"/>
      <c r="AR3" s="430"/>
      <c r="AS3" s="428">
        <v>13</v>
      </c>
      <c r="AT3" s="429"/>
      <c r="AU3" s="430"/>
      <c r="AV3" s="428">
        <v>14</v>
      </c>
      <c r="AW3" s="429"/>
      <c r="AX3" s="430"/>
      <c r="AY3" s="428">
        <v>15</v>
      </c>
      <c r="AZ3" s="429"/>
      <c r="BA3" s="430"/>
      <c r="BB3" s="428">
        <v>16</v>
      </c>
      <c r="BC3" s="429"/>
      <c r="BD3" s="430"/>
      <c r="BE3" s="428">
        <v>17</v>
      </c>
      <c r="BF3" s="429"/>
      <c r="BG3" s="430"/>
      <c r="BH3" s="428">
        <v>13</v>
      </c>
      <c r="BI3" s="429"/>
      <c r="BJ3" s="430"/>
      <c r="BK3" s="428">
        <v>14</v>
      </c>
      <c r="BL3" s="429"/>
      <c r="BM3" s="430"/>
      <c r="BN3" s="120">
        <v>15</v>
      </c>
    </row>
    <row r="4" spans="1:66" ht="28.5" customHeight="1" thickBot="1">
      <c r="A4" s="422" t="s">
        <v>0</v>
      </c>
      <c r="B4" s="424" t="s">
        <v>1</v>
      </c>
      <c r="C4" s="424" t="s">
        <v>2</v>
      </c>
      <c r="D4" s="426" t="s">
        <v>3</v>
      </c>
      <c r="E4" s="427"/>
      <c r="F4" s="410" t="s">
        <v>4</v>
      </c>
      <c r="G4" s="411"/>
      <c r="H4" s="412"/>
      <c r="I4" s="413">
        <v>2018</v>
      </c>
      <c r="J4" s="414"/>
      <c r="K4" s="415"/>
      <c r="L4" s="410">
        <v>2019</v>
      </c>
      <c r="M4" s="411"/>
      <c r="N4" s="412"/>
      <c r="O4" s="410">
        <v>2020</v>
      </c>
      <c r="P4" s="411"/>
      <c r="Q4" s="412"/>
      <c r="R4" s="410">
        <v>2021</v>
      </c>
      <c r="S4" s="411"/>
      <c r="T4" s="412"/>
      <c r="U4" s="419">
        <v>2022</v>
      </c>
      <c r="V4" s="420"/>
      <c r="W4" s="421"/>
      <c r="X4" s="419">
        <v>2023</v>
      </c>
      <c r="Y4" s="420"/>
      <c r="Z4" s="421"/>
      <c r="AA4" s="419">
        <v>2024</v>
      </c>
      <c r="AB4" s="420"/>
      <c r="AC4" s="421"/>
      <c r="AD4" s="416">
        <v>2025</v>
      </c>
      <c r="AE4" s="417"/>
      <c r="AF4" s="418"/>
      <c r="AG4" s="416">
        <v>2026</v>
      </c>
      <c r="AH4" s="417"/>
      <c r="AI4" s="418"/>
      <c r="AJ4" s="410">
        <v>2027</v>
      </c>
      <c r="AK4" s="411"/>
      <c r="AL4" s="412"/>
      <c r="AM4" s="410">
        <v>2028</v>
      </c>
      <c r="AN4" s="411"/>
      <c r="AO4" s="412"/>
      <c r="AP4" s="410">
        <v>2029</v>
      </c>
      <c r="AQ4" s="411"/>
      <c r="AR4" s="412"/>
      <c r="AS4" s="410">
        <v>2030</v>
      </c>
      <c r="AT4" s="411"/>
      <c r="AU4" s="412"/>
      <c r="AV4" s="410">
        <v>2031</v>
      </c>
      <c r="AW4" s="411"/>
      <c r="AX4" s="412"/>
      <c r="AY4" s="410">
        <v>2032</v>
      </c>
      <c r="AZ4" s="411"/>
      <c r="BA4" s="412"/>
      <c r="BB4" s="410">
        <v>2033</v>
      </c>
      <c r="BC4" s="411"/>
      <c r="BD4" s="412"/>
      <c r="BE4" s="410">
        <v>2034</v>
      </c>
      <c r="BF4" s="411"/>
      <c r="BG4" s="412"/>
      <c r="BH4" s="413" t="s">
        <v>30</v>
      </c>
      <c r="BI4" s="414"/>
      <c r="BJ4" s="415"/>
      <c r="BK4" s="413" t="s">
        <v>28</v>
      </c>
      <c r="BL4" s="414"/>
      <c r="BM4" s="415"/>
      <c r="BN4" s="409" t="s">
        <v>5</v>
      </c>
    </row>
    <row r="5" spans="1:66" s="20" customFormat="1" ht="75" customHeight="1" thickBot="1">
      <c r="A5" s="423"/>
      <c r="B5" s="425"/>
      <c r="C5" s="425"/>
      <c r="D5" s="426"/>
      <c r="E5" s="427"/>
      <c r="F5" s="14" t="s">
        <v>6</v>
      </c>
      <c r="G5" s="15" t="s">
        <v>7</v>
      </c>
      <c r="H5" s="16" t="s">
        <v>8</v>
      </c>
      <c r="I5" s="14" t="s">
        <v>9</v>
      </c>
      <c r="J5" s="15" t="s">
        <v>10</v>
      </c>
      <c r="K5" s="16" t="s">
        <v>11</v>
      </c>
      <c r="L5" s="14" t="s">
        <v>12</v>
      </c>
      <c r="M5" s="15" t="s">
        <v>10</v>
      </c>
      <c r="N5" s="16" t="s">
        <v>11</v>
      </c>
      <c r="O5" s="14" t="s">
        <v>13</v>
      </c>
      <c r="P5" s="15" t="s">
        <v>10</v>
      </c>
      <c r="Q5" s="16" t="s">
        <v>11</v>
      </c>
      <c r="R5" s="14" t="s">
        <v>14</v>
      </c>
      <c r="S5" s="15" t="s">
        <v>10</v>
      </c>
      <c r="T5" s="16" t="s">
        <v>11</v>
      </c>
      <c r="U5" s="14" t="s">
        <v>15</v>
      </c>
      <c r="V5" s="15" t="s">
        <v>10</v>
      </c>
      <c r="W5" s="16" t="s">
        <v>11</v>
      </c>
      <c r="X5" s="14" t="s">
        <v>29</v>
      </c>
      <c r="Y5" s="15" t="s">
        <v>10</v>
      </c>
      <c r="Z5" s="16" t="s">
        <v>11</v>
      </c>
      <c r="AA5" s="14" t="s">
        <v>29</v>
      </c>
      <c r="AB5" s="15" t="s">
        <v>10</v>
      </c>
      <c r="AC5" s="17" t="s">
        <v>11</v>
      </c>
      <c r="AD5" s="14" t="s">
        <v>29</v>
      </c>
      <c r="AE5" s="18" t="s">
        <v>10</v>
      </c>
      <c r="AF5" s="17" t="s">
        <v>11</v>
      </c>
      <c r="AG5" s="14" t="s">
        <v>29</v>
      </c>
      <c r="AH5" s="18" t="s">
        <v>10</v>
      </c>
      <c r="AI5" s="17" t="s">
        <v>11</v>
      </c>
      <c r="AJ5" s="14" t="s">
        <v>29</v>
      </c>
      <c r="AK5" s="15" t="s">
        <v>10</v>
      </c>
      <c r="AL5" s="19" t="s">
        <v>11</v>
      </c>
      <c r="AM5" s="14" t="s">
        <v>15</v>
      </c>
      <c r="AN5" s="15" t="s">
        <v>10</v>
      </c>
      <c r="AO5" s="16" t="s">
        <v>11</v>
      </c>
      <c r="AP5" s="14" t="s">
        <v>15</v>
      </c>
      <c r="AQ5" s="15" t="s">
        <v>10</v>
      </c>
      <c r="AR5" s="16" t="s">
        <v>11</v>
      </c>
      <c r="AS5" s="14" t="s">
        <v>15</v>
      </c>
      <c r="AT5" s="15" t="s">
        <v>10</v>
      </c>
      <c r="AU5" s="16" t="s">
        <v>11</v>
      </c>
      <c r="AV5" s="14" t="s">
        <v>15</v>
      </c>
      <c r="AW5" s="15" t="s">
        <v>10</v>
      </c>
      <c r="AX5" s="16" t="s">
        <v>11</v>
      </c>
      <c r="AY5" s="14" t="s">
        <v>15</v>
      </c>
      <c r="AZ5" s="15" t="s">
        <v>10</v>
      </c>
      <c r="BA5" s="16" t="s">
        <v>11</v>
      </c>
      <c r="BB5" s="14" t="s">
        <v>15</v>
      </c>
      <c r="BC5" s="15" t="s">
        <v>10</v>
      </c>
      <c r="BD5" s="16" t="s">
        <v>11</v>
      </c>
      <c r="BE5" s="14" t="s">
        <v>15</v>
      </c>
      <c r="BF5" s="15" t="s">
        <v>10</v>
      </c>
      <c r="BG5" s="16" t="s">
        <v>11</v>
      </c>
      <c r="BH5" s="14" t="s">
        <v>29</v>
      </c>
      <c r="BI5" s="15" t="s">
        <v>10</v>
      </c>
      <c r="BJ5" s="16" t="s">
        <v>11</v>
      </c>
      <c r="BK5" s="14" t="s">
        <v>31</v>
      </c>
      <c r="BL5" s="15" t="s">
        <v>10</v>
      </c>
      <c r="BM5" s="16" t="s">
        <v>32</v>
      </c>
      <c r="BN5" s="355"/>
    </row>
    <row r="6" spans="1:66" s="21" customFormat="1" ht="46.5" customHeight="1" thickTop="1">
      <c r="A6" s="340">
        <v>1</v>
      </c>
      <c r="B6" s="342" t="s">
        <v>50</v>
      </c>
      <c r="C6" s="352" t="s">
        <v>51</v>
      </c>
      <c r="D6" s="184" t="s">
        <v>21</v>
      </c>
      <c r="E6" s="357" t="s">
        <v>19</v>
      </c>
      <c r="F6" s="145">
        <v>0</v>
      </c>
      <c r="G6" s="149">
        <v>695070</v>
      </c>
      <c r="H6" s="171">
        <f>G6+F6</f>
        <v>695070</v>
      </c>
      <c r="I6" s="145"/>
      <c r="J6" s="148"/>
      <c r="K6" s="171">
        <v>0</v>
      </c>
      <c r="L6" s="145"/>
      <c r="M6" s="148"/>
      <c r="N6" s="171">
        <v>0</v>
      </c>
      <c r="O6" s="145"/>
      <c r="P6" s="148"/>
      <c r="Q6" s="171"/>
      <c r="R6" s="145"/>
      <c r="S6" s="146"/>
      <c r="T6" s="171">
        <f>R6+S6</f>
        <v>0</v>
      </c>
      <c r="U6" s="145"/>
      <c r="V6" s="149">
        <v>0</v>
      </c>
      <c r="W6" s="171">
        <f>U6+V6</f>
        <v>0</v>
      </c>
      <c r="X6" s="145">
        <v>0</v>
      </c>
      <c r="Y6" s="149">
        <v>177729</v>
      </c>
      <c r="Z6" s="171">
        <f>X6+Y6</f>
        <v>177729</v>
      </c>
      <c r="AA6" s="145">
        <v>0</v>
      </c>
      <c r="AB6" s="149">
        <v>214229</v>
      </c>
      <c r="AC6" s="171">
        <f>AA6+AB6</f>
        <v>214229</v>
      </c>
      <c r="AD6" s="145">
        <v>0</v>
      </c>
      <c r="AE6" s="149">
        <v>195478</v>
      </c>
      <c r="AF6" s="171">
        <f>AD6+AE6</f>
        <v>195478</v>
      </c>
      <c r="AG6" s="145">
        <v>0</v>
      </c>
      <c r="AH6" s="148">
        <v>97742</v>
      </c>
      <c r="AI6" s="171">
        <f>AG6+AH6</f>
        <v>97742</v>
      </c>
      <c r="AJ6" s="145">
        <v>0</v>
      </c>
      <c r="AK6" s="148">
        <v>9892</v>
      </c>
      <c r="AL6" s="171">
        <f>AJ6+AK6</f>
        <v>9892</v>
      </c>
      <c r="AM6" s="145">
        <v>0</v>
      </c>
      <c r="AN6" s="148">
        <v>0</v>
      </c>
      <c r="AO6" s="171">
        <f>AM6+AN6</f>
        <v>0</v>
      </c>
      <c r="AP6" s="145">
        <v>0</v>
      </c>
      <c r="AQ6" s="148">
        <v>0</v>
      </c>
      <c r="AR6" s="171">
        <f>AP6+AQ6</f>
        <v>0</v>
      </c>
      <c r="AS6" s="145">
        <v>0</v>
      </c>
      <c r="AT6" s="148">
        <v>0</v>
      </c>
      <c r="AU6" s="171">
        <f>AS6+AT6</f>
        <v>0</v>
      </c>
      <c r="AV6" s="145">
        <v>0</v>
      </c>
      <c r="AW6" s="148">
        <v>0</v>
      </c>
      <c r="AX6" s="171">
        <f>AV6+AW6</f>
        <v>0</v>
      </c>
      <c r="AY6" s="145">
        <v>0</v>
      </c>
      <c r="AZ6" s="148">
        <v>0</v>
      </c>
      <c r="BA6" s="171">
        <f>AY6+AZ6</f>
        <v>0</v>
      </c>
      <c r="BB6" s="145">
        <v>0</v>
      </c>
      <c r="BC6" s="148">
        <v>0</v>
      </c>
      <c r="BD6" s="171">
        <f>BB6+BC6</f>
        <v>0</v>
      </c>
      <c r="BE6" s="145">
        <v>0</v>
      </c>
      <c r="BF6" s="148">
        <v>0</v>
      </c>
      <c r="BG6" s="171">
        <f>BE6+BF6</f>
        <v>0</v>
      </c>
      <c r="BH6" s="173">
        <f t="shared" ref="BH6:BJ7" si="0">I6+L6+O6+R6+U6+X6+AA6+AD6+AG6+AJ6+AM6</f>
        <v>0</v>
      </c>
      <c r="BI6" s="179">
        <f t="shared" si="0"/>
        <v>695070</v>
      </c>
      <c r="BJ6" s="171">
        <f t="shared" si="0"/>
        <v>695070</v>
      </c>
      <c r="BK6" s="145">
        <v>0</v>
      </c>
      <c r="BL6" s="149">
        <v>0</v>
      </c>
      <c r="BM6" s="171">
        <f>BL6+BK6</f>
        <v>0</v>
      </c>
      <c r="BN6" s="174">
        <f>BM6+BJ6</f>
        <v>695070</v>
      </c>
    </row>
    <row r="7" spans="1:66" ht="43.5" customHeight="1">
      <c r="A7" s="354"/>
      <c r="B7" s="359"/>
      <c r="C7" s="356"/>
      <c r="D7" s="188" t="s">
        <v>16</v>
      </c>
      <c r="E7" s="358"/>
      <c r="F7" s="37">
        <v>0</v>
      </c>
      <c r="G7" s="108">
        <v>173768</v>
      </c>
      <c r="H7" s="33">
        <f>G7+F7</f>
        <v>173768</v>
      </c>
      <c r="I7" s="105"/>
      <c r="J7" s="106"/>
      <c r="K7" s="107">
        <f>J7+I7</f>
        <v>0</v>
      </c>
      <c r="L7" s="37"/>
      <c r="M7" s="108"/>
      <c r="N7" s="33">
        <f>M7+L7</f>
        <v>0</v>
      </c>
      <c r="O7" s="105"/>
      <c r="P7" s="109"/>
      <c r="Q7" s="107"/>
      <c r="R7" s="37"/>
      <c r="S7" s="42"/>
      <c r="T7" s="33">
        <f>R7+S7</f>
        <v>0</v>
      </c>
      <c r="U7" s="37"/>
      <c r="V7" s="42">
        <v>0</v>
      </c>
      <c r="W7" s="33">
        <f>U7+V7</f>
        <v>0</v>
      </c>
      <c r="X7" s="37">
        <v>0</v>
      </c>
      <c r="Y7" s="108">
        <v>44432</v>
      </c>
      <c r="Z7" s="33">
        <f>X7+Y7</f>
        <v>44432</v>
      </c>
      <c r="AA7" s="37">
        <v>0</v>
      </c>
      <c r="AB7" s="108">
        <v>53557</v>
      </c>
      <c r="AC7" s="33">
        <f>AA7+AB7</f>
        <v>53557</v>
      </c>
      <c r="AD7" s="239">
        <v>0</v>
      </c>
      <c r="AE7" s="108">
        <v>48869</v>
      </c>
      <c r="AF7" s="107">
        <f>AD7+AE7</f>
        <v>48869</v>
      </c>
      <c r="AG7" s="37">
        <v>0</v>
      </c>
      <c r="AH7" s="108">
        <v>24436</v>
      </c>
      <c r="AI7" s="33">
        <f>AG7+AH7</f>
        <v>24436</v>
      </c>
      <c r="AJ7" s="37">
        <v>0</v>
      </c>
      <c r="AK7" s="108">
        <v>2474</v>
      </c>
      <c r="AL7" s="33">
        <f>AJ7+AK7</f>
        <v>2474</v>
      </c>
      <c r="AM7" s="37">
        <v>0</v>
      </c>
      <c r="AN7" s="38">
        <v>0</v>
      </c>
      <c r="AO7" s="33">
        <f>AM7+AN7</f>
        <v>0</v>
      </c>
      <c r="AP7" s="37">
        <v>0</v>
      </c>
      <c r="AQ7" s="38">
        <v>0</v>
      </c>
      <c r="AR7" s="33">
        <f>AP7+AQ7</f>
        <v>0</v>
      </c>
      <c r="AS7" s="37">
        <v>0</v>
      </c>
      <c r="AT7" s="38">
        <v>0</v>
      </c>
      <c r="AU7" s="33">
        <f>AS7+AT7</f>
        <v>0</v>
      </c>
      <c r="AV7" s="37">
        <v>0</v>
      </c>
      <c r="AW7" s="38">
        <v>0</v>
      </c>
      <c r="AX7" s="33">
        <f>AV7+AW7</f>
        <v>0</v>
      </c>
      <c r="AY7" s="37">
        <v>0</v>
      </c>
      <c r="AZ7" s="38">
        <v>0</v>
      </c>
      <c r="BA7" s="33">
        <f>AY7+AZ7</f>
        <v>0</v>
      </c>
      <c r="BB7" s="37">
        <v>0</v>
      </c>
      <c r="BC7" s="38">
        <v>0</v>
      </c>
      <c r="BD7" s="33">
        <f>BB7+BC7</f>
        <v>0</v>
      </c>
      <c r="BE7" s="37">
        <v>0</v>
      </c>
      <c r="BF7" s="38">
        <v>0</v>
      </c>
      <c r="BG7" s="33">
        <f>BE7+BF7</f>
        <v>0</v>
      </c>
      <c r="BH7" s="37">
        <f t="shared" si="0"/>
        <v>0</v>
      </c>
      <c r="BI7" s="108">
        <f t="shared" si="0"/>
        <v>173768</v>
      </c>
      <c r="BJ7" s="33">
        <f t="shared" si="0"/>
        <v>173768</v>
      </c>
      <c r="BK7" s="37">
        <v>0</v>
      </c>
      <c r="BL7" s="42">
        <v>0</v>
      </c>
      <c r="BM7" s="33">
        <f>BL7+BK7</f>
        <v>0</v>
      </c>
      <c r="BN7" s="39">
        <f>BM7+BJ7</f>
        <v>173768</v>
      </c>
    </row>
    <row r="8" spans="1:66" s="21" customFormat="1" ht="51.75" customHeight="1" thickBot="1">
      <c r="A8" s="354"/>
      <c r="B8" s="359"/>
      <c r="C8" s="356"/>
      <c r="D8" s="360" t="s">
        <v>5</v>
      </c>
      <c r="E8" s="361"/>
      <c r="F8" s="128">
        <f t="shared" ref="F8:N8" si="1">F7+F6</f>
        <v>0</v>
      </c>
      <c r="G8" s="129">
        <f t="shared" si="1"/>
        <v>868838</v>
      </c>
      <c r="H8" s="130">
        <f t="shared" si="1"/>
        <v>868838</v>
      </c>
      <c r="I8" s="128">
        <f t="shared" si="1"/>
        <v>0</v>
      </c>
      <c r="J8" s="129">
        <f t="shared" si="1"/>
        <v>0</v>
      </c>
      <c r="K8" s="130">
        <f t="shared" si="1"/>
        <v>0</v>
      </c>
      <c r="L8" s="128">
        <f t="shared" si="1"/>
        <v>0</v>
      </c>
      <c r="M8" s="129">
        <f t="shared" si="1"/>
        <v>0</v>
      </c>
      <c r="N8" s="130">
        <f t="shared" si="1"/>
        <v>0</v>
      </c>
      <c r="O8" s="128"/>
      <c r="P8" s="129"/>
      <c r="Q8" s="130"/>
      <c r="R8" s="128">
        <f t="shared" ref="R8:Z8" si="2">R7+R6</f>
        <v>0</v>
      </c>
      <c r="S8" s="129">
        <f t="shared" si="2"/>
        <v>0</v>
      </c>
      <c r="T8" s="130">
        <f t="shared" si="2"/>
        <v>0</v>
      </c>
      <c r="U8" s="128">
        <f t="shared" si="2"/>
        <v>0</v>
      </c>
      <c r="V8" s="129">
        <f t="shared" si="2"/>
        <v>0</v>
      </c>
      <c r="W8" s="130">
        <f t="shared" si="2"/>
        <v>0</v>
      </c>
      <c r="X8" s="128">
        <f t="shared" si="2"/>
        <v>0</v>
      </c>
      <c r="Y8" s="129">
        <f t="shared" si="2"/>
        <v>222161</v>
      </c>
      <c r="Z8" s="130">
        <f t="shared" si="2"/>
        <v>222161</v>
      </c>
      <c r="AA8" s="128">
        <v>0</v>
      </c>
      <c r="AB8" s="129">
        <f t="shared" ref="AB8:BN8" si="3">AB7+AB6</f>
        <v>267786</v>
      </c>
      <c r="AC8" s="130">
        <f t="shared" si="3"/>
        <v>267786</v>
      </c>
      <c r="AD8" s="128">
        <f t="shared" si="3"/>
        <v>0</v>
      </c>
      <c r="AE8" s="129">
        <f t="shared" si="3"/>
        <v>244347</v>
      </c>
      <c r="AF8" s="130">
        <f t="shared" si="3"/>
        <v>244347</v>
      </c>
      <c r="AG8" s="128">
        <f t="shared" si="3"/>
        <v>0</v>
      </c>
      <c r="AH8" s="129">
        <f t="shared" si="3"/>
        <v>122178</v>
      </c>
      <c r="AI8" s="130">
        <f t="shared" si="3"/>
        <v>122178</v>
      </c>
      <c r="AJ8" s="128">
        <f t="shared" si="3"/>
        <v>0</v>
      </c>
      <c r="AK8" s="129">
        <f t="shared" si="3"/>
        <v>12366</v>
      </c>
      <c r="AL8" s="130">
        <f t="shared" si="3"/>
        <v>12366</v>
      </c>
      <c r="AM8" s="128">
        <f t="shared" si="3"/>
        <v>0</v>
      </c>
      <c r="AN8" s="129">
        <f t="shared" si="3"/>
        <v>0</v>
      </c>
      <c r="AO8" s="130">
        <f t="shared" si="3"/>
        <v>0</v>
      </c>
      <c r="AP8" s="128">
        <f t="shared" si="3"/>
        <v>0</v>
      </c>
      <c r="AQ8" s="129">
        <f t="shared" si="3"/>
        <v>0</v>
      </c>
      <c r="AR8" s="130">
        <f t="shared" si="3"/>
        <v>0</v>
      </c>
      <c r="AS8" s="128">
        <f t="shared" si="3"/>
        <v>0</v>
      </c>
      <c r="AT8" s="129">
        <f t="shared" si="3"/>
        <v>0</v>
      </c>
      <c r="AU8" s="130">
        <f t="shared" si="3"/>
        <v>0</v>
      </c>
      <c r="AV8" s="128">
        <f t="shared" si="3"/>
        <v>0</v>
      </c>
      <c r="AW8" s="129">
        <f t="shared" si="3"/>
        <v>0</v>
      </c>
      <c r="AX8" s="130">
        <f t="shared" si="3"/>
        <v>0</v>
      </c>
      <c r="AY8" s="128">
        <f t="shared" si="3"/>
        <v>0</v>
      </c>
      <c r="AZ8" s="129">
        <f t="shared" si="3"/>
        <v>0</v>
      </c>
      <c r="BA8" s="130">
        <f t="shared" si="3"/>
        <v>0</v>
      </c>
      <c r="BB8" s="128">
        <f t="shared" si="3"/>
        <v>0</v>
      </c>
      <c r="BC8" s="129">
        <f t="shared" si="3"/>
        <v>0</v>
      </c>
      <c r="BD8" s="130">
        <f t="shared" si="3"/>
        <v>0</v>
      </c>
      <c r="BE8" s="128">
        <f t="shared" si="3"/>
        <v>0</v>
      </c>
      <c r="BF8" s="129">
        <f t="shared" si="3"/>
        <v>0</v>
      </c>
      <c r="BG8" s="130">
        <f t="shared" si="3"/>
        <v>0</v>
      </c>
      <c r="BH8" s="128">
        <f t="shared" si="3"/>
        <v>0</v>
      </c>
      <c r="BI8" s="129">
        <f t="shared" si="3"/>
        <v>868838</v>
      </c>
      <c r="BJ8" s="130">
        <f t="shared" si="3"/>
        <v>868838</v>
      </c>
      <c r="BK8" s="128">
        <f t="shared" si="3"/>
        <v>0</v>
      </c>
      <c r="BL8" s="129">
        <f t="shared" si="3"/>
        <v>0</v>
      </c>
      <c r="BM8" s="130">
        <f t="shared" si="3"/>
        <v>0</v>
      </c>
      <c r="BN8" s="240">
        <f t="shared" si="3"/>
        <v>868838</v>
      </c>
    </row>
    <row r="9" spans="1:66" s="21" customFormat="1" ht="46.5" customHeight="1" thickTop="1">
      <c r="A9" s="340">
        <v>2</v>
      </c>
      <c r="B9" s="342" t="s">
        <v>52</v>
      </c>
      <c r="C9" s="352" t="s">
        <v>84</v>
      </c>
      <c r="D9" s="184" t="s">
        <v>21</v>
      </c>
      <c r="E9" s="357" t="s">
        <v>17</v>
      </c>
      <c r="F9" s="145">
        <v>0</v>
      </c>
      <c r="G9" s="149">
        <v>52078914</v>
      </c>
      <c r="H9" s="171">
        <f>G9+F9</f>
        <v>52078914</v>
      </c>
      <c r="I9" s="145"/>
      <c r="J9" s="148"/>
      <c r="K9" s="171">
        <v>0</v>
      </c>
      <c r="L9" s="145"/>
      <c r="M9" s="148"/>
      <c r="N9" s="171">
        <v>0</v>
      </c>
      <c r="O9" s="145"/>
      <c r="P9" s="148"/>
      <c r="Q9" s="171"/>
      <c r="R9" s="145"/>
      <c r="S9" s="146"/>
      <c r="T9" s="171">
        <f>R9+S9</f>
        <v>0</v>
      </c>
      <c r="U9" s="145"/>
      <c r="V9" s="149">
        <v>0</v>
      </c>
      <c r="W9" s="171">
        <f>U9+V9</f>
        <v>0</v>
      </c>
      <c r="X9" s="145">
        <v>0</v>
      </c>
      <c r="Y9" s="149">
        <v>1041579</v>
      </c>
      <c r="Z9" s="171">
        <f>X9+Y9</f>
        <v>1041579</v>
      </c>
      <c r="AA9" s="145">
        <v>0</v>
      </c>
      <c r="AB9" s="149">
        <v>28643402</v>
      </c>
      <c r="AC9" s="171">
        <f>AA9+AB9</f>
        <v>28643402</v>
      </c>
      <c r="AD9" s="145">
        <v>0</v>
      </c>
      <c r="AE9" s="149">
        <v>22393933</v>
      </c>
      <c r="AF9" s="171">
        <f>AD9+AE9</f>
        <v>22393933</v>
      </c>
      <c r="AG9" s="145">
        <v>0</v>
      </c>
      <c r="AH9" s="148">
        <v>0</v>
      </c>
      <c r="AI9" s="171">
        <f>AG9+AH9</f>
        <v>0</v>
      </c>
      <c r="AJ9" s="145">
        <v>0</v>
      </c>
      <c r="AK9" s="148">
        <v>0</v>
      </c>
      <c r="AL9" s="171">
        <f>AJ9+AK9</f>
        <v>0</v>
      </c>
      <c r="AM9" s="145">
        <v>0</v>
      </c>
      <c r="AN9" s="148">
        <v>0</v>
      </c>
      <c r="AO9" s="171">
        <f>AM9+AN9</f>
        <v>0</v>
      </c>
      <c r="AP9" s="145">
        <v>0</v>
      </c>
      <c r="AQ9" s="148">
        <v>0</v>
      </c>
      <c r="AR9" s="171">
        <f>AP9+AQ9</f>
        <v>0</v>
      </c>
      <c r="AS9" s="145">
        <v>0</v>
      </c>
      <c r="AT9" s="148">
        <v>0</v>
      </c>
      <c r="AU9" s="171">
        <f>AS9+AT9</f>
        <v>0</v>
      </c>
      <c r="AV9" s="145">
        <v>0</v>
      </c>
      <c r="AW9" s="148">
        <v>0</v>
      </c>
      <c r="AX9" s="171">
        <f>AV9+AW9</f>
        <v>0</v>
      </c>
      <c r="AY9" s="145">
        <v>0</v>
      </c>
      <c r="AZ9" s="148">
        <v>0</v>
      </c>
      <c r="BA9" s="171">
        <f>AY9+AZ9</f>
        <v>0</v>
      </c>
      <c r="BB9" s="145">
        <v>0</v>
      </c>
      <c r="BC9" s="148">
        <v>0</v>
      </c>
      <c r="BD9" s="171">
        <f>BB9+BC9</f>
        <v>0</v>
      </c>
      <c r="BE9" s="145">
        <v>0</v>
      </c>
      <c r="BF9" s="148">
        <v>0</v>
      </c>
      <c r="BG9" s="171">
        <f>BE9+BF9</f>
        <v>0</v>
      </c>
      <c r="BH9" s="173">
        <f t="shared" ref="BH9:BJ10" si="4">I9+L9+O9+R9+U9+X9+AA9+AD9+AG9+AJ9+AM9</f>
        <v>0</v>
      </c>
      <c r="BI9" s="179">
        <f t="shared" si="4"/>
        <v>52078914</v>
      </c>
      <c r="BJ9" s="171">
        <f t="shared" si="4"/>
        <v>52078914</v>
      </c>
      <c r="BK9" s="145">
        <v>0</v>
      </c>
      <c r="BL9" s="149">
        <v>0</v>
      </c>
      <c r="BM9" s="171">
        <f>BL9+BK9</f>
        <v>0</v>
      </c>
      <c r="BN9" s="174">
        <f>BM9+BJ9</f>
        <v>52078914</v>
      </c>
    </row>
    <row r="10" spans="1:66" ht="51.75" customHeight="1">
      <c r="A10" s="354"/>
      <c r="B10" s="359"/>
      <c r="C10" s="356"/>
      <c r="D10" s="188" t="s">
        <v>16</v>
      </c>
      <c r="E10" s="358"/>
      <c r="F10" s="37">
        <v>0</v>
      </c>
      <c r="G10" s="108">
        <v>9240397</v>
      </c>
      <c r="H10" s="33">
        <f>G10+F10</f>
        <v>9240397</v>
      </c>
      <c r="I10" s="105"/>
      <c r="J10" s="106"/>
      <c r="K10" s="107">
        <f>J10+I10</f>
        <v>0</v>
      </c>
      <c r="L10" s="37"/>
      <c r="M10" s="108"/>
      <c r="N10" s="33">
        <f>M10+L10</f>
        <v>0</v>
      </c>
      <c r="O10" s="105"/>
      <c r="P10" s="109"/>
      <c r="Q10" s="107"/>
      <c r="R10" s="37"/>
      <c r="S10" s="42"/>
      <c r="T10" s="33">
        <f>R10+S10</f>
        <v>0</v>
      </c>
      <c r="U10" s="37"/>
      <c r="V10" s="42">
        <v>0</v>
      </c>
      <c r="W10" s="33">
        <f>U10+V10</f>
        <v>0</v>
      </c>
      <c r="X10" s="37">
        <v>0</v>
      </c>
      <c r="Y10" s="108">
        <v>203808</v>
      </c>
      <c r="Z10" s="33">
        <f>X10+Y10</f>
        <v>203808</v>
      </c>
      <c r="AA10" s="37">
        <v>0</v>
      </c>
      <c r="AB10" s="108">
        <v>5074718</v>
      </c>
      <c r="AC10" s="33">
        <f>AA10+AB10</f>
        <v>5074718</v>
      </c>
      <c r="AD10" s="239">
        <v>0</v>
      </c>
      <c r="AE10" s="108">
        <v>3961871</v>
      </c>
      <c r="AF10" s="107">
        <f>AD10+AE10</f>
        <v>3961871</v>
      </c>
      <c r="AG10" s="37">
        <v>0</v>
      </c>
      <c r="AH10" s="38">
        <v>0</v>
      </c>
      <c r="AI10" s="33">
        <f>AG10+AH10</f>
        <v>0</v>
      </c>
      <c r="AJ10" s="37">
        <v>0</v>
      </c>
      <c r="AK10" s="38">
        <v>0</v>
      </c>
      <c r="AL10" s="33">
        <f>AJ10+AK10</f>
        <v>0</v>
      </c>
      <c r="AM10" s="37">
        <v>0</v>
      </c>
      <c r="AN10" s="38">
        <v>0</v>
      </c>
      <c r="AO10" s="33">
        <f>AM10+AN10</f>
        <v>0</v>
      </c>
      <c r="AP10" s="37">
        <v>0</v>
      </c>
      <c r="AQ10" s="38">
        <v>0</v>
      </c>
      <c r="AR10" s="33">
        <f>AP10+AQ10</f>
        <v>0</v>
      </c>
      <c r="AS10" s="37">
        <v>0</v>
      </c>
      <c r="AT10" s="38">
        <v>0</v>
      </c>
      <c r="AU10" s="33">
        <f>AS10+AT10</f>
        <v>0</v>
      </c>
      <c r="AV10" s="37">
        <v>0</v>
      </c>
      <c r="AW10" s="38">
        <v>0</v>
      </c>
      <c r="AX10" s="33">
        <f>AV10+AW10</f>
        <v>0</v>
      </c>
      <c r="AY10" s="37">
        <v>0</v>
      </c>
      <c r="AZ10" s="38">
        <v>0</v>
      </c>
      <c r="BA10" s="33">
        <f>AY10+AZ10</f>
        <v>0</v>
      </c>
      <c r="BB10" s="37">
        <v>0</v>
      </c>
      <c r="BC10" s="38">
        <v>0</v>
      </c>
      <c r="BD10" s="33">
        <f>BB10+BC10</f>
        <v>0</v>
      </c>
      <c r="BE10" s="37">
        <v>0</v>
      </c>
      <c r="BF10" s="38">
        <v>0</v>
      </c>
      <c r="BG10" s="33">
        <f>BE10+BF10</f>
        <v>0</v>
      </c>
      <c r="BH10" s="37">
        <f t="shared" si="4"/>
        <v>0</v>
      </c>
      <c r="BI10" s="108">
        <f t="shared" si="4"/>
        <v>9240397</v>
      </c>
      <c r="BJ10" s="33">
        <f t="shared" si="4"/>
        <v>9240397</v>
      </c>
      <c r="BK10" s="37">
        <v>0</v>
      </c>
      <c r="BL10" s="42">
        <v>0</v>
      </c>
      <c r="BM10" s="33">
        <f>BL10+BK10</f>
        <v>0</v>
      </c>
      <c r="BN10" s="39">
        <f>BM10+BJ10</f>
        <v>9240397</v>
      </c>
    </row>
    <row r="11" spans="1:66" s="21" customFormat="1" ht="36.75" customHeight="1" thickBot="1">
      <c r="A11" s="354"/>
      <c r="B11" s="359"/>
      <c r="C11" s="356"/>
      <c r="D11" s="360" t="s">
        <v>5</v>
      </c>
      <c r="E11" s="361"/>
      <c r="F11" s="128">
        <f t="shared" ref="F11:N11" si="5">F10+F9</f>
        <v>0</v>
      </c>
      <c r="G11" s="129">
        <f t="shared" si="5"/>
        <v>61319311</v>
      </c>
      <c r="H11" s="130">
        <f t="shared" si="5"/>
        <v>61319311</v>
      </c>
      <c r="I11" s="128">
        <f t="shared" si="5"/>
        <v>0</v>
      </c>
      <c r="J11" s="129">
        <f t="shared" si="5"/>
        <v>0</v>
      </c>
      <c r="K11" s="130">
        <f t="shared" si="5"/>
        <v>0</v>
      </c>
      <c r="L11" s="128">
        <f t="shared" si="5"/>
        <v>0</v>
      </c>
      <c r="M11" s="129">
        <f t="shared" si="5"/>
        <v>0</v>
      </c>
      <c r="N11" s="130">
        <f t="shared" si="5"/>
        <v>0</v>
      </c>
      <c r="O11" s="128"/>
      <c r="P11" s="129"/>
      <c r="Q11" s="130"/>
      <c r="R11" s="128">
        <f t="shared" ref="R11:Z11" si="6">R10+R9</f>
        <v>0</v>
      </c>
      <c r="S11" s="129">
        <f t="shared" si="6"/>
        <v>0</v>
      </c>
      <c r="T11" s="130">
        <f t="shared" si="6"/>
        <v>0</v>
      </c>
      <c r="U11" s="128">
        <f t="shared" si="6"/>
        <v>0</v>
      </c>
      <c r="V11" s="129">
        <f t="shared" si="6"/>
        <v>0</v>
      </c>
      <c r="W11" s="130">
        <f t="shared" si="6"/>
        <v>0</v>
      </c>
      <c r="X11" s="128">
        <f t="shared" si="6"/>
        <v>0</v>
      </c>
      <c r="Y11" s="129">
        <f t="shared" si="6"/>
        <v>1245387</v>
      </c>
      <c r="Z11" s="130">
        <f t="shared" si="6"/>
        <v>1245387</v>
      </c>
      <c r="AA11" s="128">
        <v>0</v>
      </c>
      <c r="AB11" s="129">
        <f t="shared" ref="AB11:BN11" si="7">AB10+AB9</f>
        <v>33718120</v>
      </c>
      <c r="AC11" s="130">
        <f t="shared" si="7"/>
        <v>33718120</v>
      </c>
      <c r="AD11" s="128">
        <f t="shared" si="7"/>
        <v>0</v>
      </c>
      <c r="AE11" s="129">
        <f t="shared" si="7"/>
        <v>26355804</v>
      </c>
      <c r="AF11" s="130">
        <f t="shared" si="7"/>
        <v>26355804</v>
      </c>
      <c r="AG11" s="128">
        <f t="shared" si="7"/>
        <v>0</v>
      </c>
      <c r="AH11" s="129">
        <f t="shared" si="7"/>
        <v>0</v>
      </c>
      <c r="AI11" s="130">
        <f t="shared" si="7"/>
        <v>0</v>
      </c>
      <c r="AJ11" s="128">
        <f t="shared" si="7"/>
        <v>0</v>
      </c>
      <c r="AK11" s="129">
        <f t="shared" si="7"/>
        <v>0</v>
      </c>
      <c r="AL11" s="130">
        <f t="shared" si="7"/>
        <v>0</v>
      </c>
      <c r="AM11" s="128">
        <f t="shared" si="7"/>
        <v>0</v>
      </c>
      <c r="AN11" s="129">
        <f t="shared" si="7"/>
        <v>0</v>
      </c>
      <c r="AO11" s="130">
        <f t="shared" si="7"/>
        <v>0</v>
      </c>
      <c r="AP11" s="128">
        <f t="shared" si="7"/>
        <v>0</v>
      </c>
      <c r="AQ11" s="129">
        <f t="shared" si="7"/>
        <v>0</v>
      </c>
      <c r="AR11" s="130">
        <f t="shared" si="7"/>
        <v>0</v>
      </c>
      <c r="AS11" s="128">
        <f t="shared" si="7"/>
        <v>0</v>
      </c>
      <c r="AT11" s="129">
        <f t="shared" si="7"/>
        <v>0</v>
      </c>
      <c r="AU11" s="130">
        <f t="shared" si="7"/>
        <v>0</v>
      </c>
      <c r="AV11" s="128">
        <f t="shared" si="7"/>
        <v>0</v>
      </c>
      <c r="AW11" s="129">
        <f t="shared" si="7"/>
        <v>0</v>
      </c>
      <c r="AX11" s="130">
        <f t="shared" si="7"/>
        <v>0</v>
      </c>
      <c r="AY11" s="128">
        <f t="shared" si="7"/>
        <v>0</v>
      </c>
      <c r="AZ11" s="129">
        <f t="shared" si="7"/>
        <v>0</v>
      </c>
      <c r="BA11" s="130">
        <f t="shared" si="7"/>
        <v>0</v>
      </c>
      <c r="BB11" s="128">
        <f t="shared" si="7"/>
        <v>0</v>
      </c>
      <c r="BC11" s="129">
        <f t="shared" si="7"/>
        <v>0</v>
      </c>
      <c r="BD11" s="130">
        <f t="shared" si="7"/>
        <v>0</v>
      </c>
      <c r="BE11" s="128">
        <f t="shared" si="7"/>
        <v>0</v>
      </c>
      <c r="BF11" s="129">
        <f t="shared" si="7"/>
        <v>0</v>
      </c>
      <c r="BG11" s="130">
        <f t="shared" si="7"/>
        <v>0</v>
      </c>
      <c r="BH11" s="128">
        <f t="shared" si="7"/>
        <v>0</v>
      </c>
      <c r="BI11" s="129">
        <f t="shared" si="7"/>
        <v>61319311</v>
      </c>
      <c r="BJ11" s="130">
        <f t="shared" si="7"/>
        <v>61319311</v>
      </c>
      <c r="BK11" s="128">
        <f t="shared" si="7"/>
        <v>0</v>
      </c>
      <c r="BL11" s="129">
        <f t="shared" si="7"/>
        <v>0</v>
      </c>
      <c r="BM11" s="130">
        <f t="shared" si="7"/>
        <v>0</v>
      </c>
      <c r="BN11" s="240">
        <f t="shared" si="7"/>
        <v>61319311</v>
      </c>
    </row>
    <row r="12" spans="1:66" s="21" customFormat="1" ht="46.5" customHeight="1" thickTop="1">
      <c r="A12" s="340">
        <v>3</v>
      </c>
      <c r="B12" s="342" t="s">
        <v>52</v>
      </c>
      <c r="C12" s="352" t="s">
        <v>53</v>
      </c>
      <c r="D12" s="184" t="s">
        <v>21</v>
      </c>
      <c r="E12" s="357" t="s">
        <v>17</v>
      </c>
      <c r="F12" s="145">
        <v>0</v>
      </c>
      <c r="G12" s="149">
        <v>82555741</v>
      </c>
      <c r="H12" s="171">
        <f>G12+F12</f>
        <v>82555741</v>
      </c>
      <c r="I12" s="145"/>
      <c r="J12" s="148"/>
      <c r="K12" s="171">
        <v>0</v>
      </c>
      <c r="L12" s="145"/>
      <c r="M12" s="148"/>
      <c r="N12" s="171">
        <v>0</v>
      </c>
      <c r="O12" s="145"/>
      <c r="P12" s="148"/>
      <c r="Q12" s="171"/>
      <c r="R12" s="145"/>
      <c r="S12" s="146"/>
      <c r="T12" s="171">
        <f>R12+S12</f>
        <v>0</v>
      </c>
      <c r="U12" s="145"/>
      <c r="V12" s="149">
        <v>0</v>
      </c>
      <c r="W12" s="171">
        <f>U12+V12</f>
        <v>0</v>
      </c>
      <c r="X12" s="145">
        <v>0</v>
      </c>
      <c r="Y12" s="149">
        <v>2185135</v>
      </c>
      <c r="Z12" s="171">
        <f>X12+Y12</f>
        <v>2185135</v>
      </c>
      <c r="AA12" s="145">
        <v>0</v>
      </c>
      <c r="AB12" s="149">
        <v>24256722</v>
      </c>
      <c r="AC12" s="171">
        <f>AA12+AB12</f>
        <v>24256722</v>
      </c>
      <c r="AD12" s="145">
        <v>0</v>
      </c>
      <c r="AE12" s="149">
        <v>43662100</v>
      </c>
      <c r="AF12" s="171">
        <f>AD12+AE12</f>
        <v>43662100</v>
      </c>
      <c r="AG12" s="145">
        <v>0</v>
      </c>
      <c r="AH12" s="148">
        <v>12451784</v>
      </c>
      <c r="AI12" s="171">
        <f>AG12+AH12</f>
        <v>12451784</v>
      </c>
      <c r="AJ12" s="145">
        <v>0</v>
      </c>
      <c r="AK12" s="148">
        <v>0</v>
      </c>
      <c r="AL12" s="171">
        <f>AJ12+AK12</f>
        <v>0</v>
      </c>
      <c r="AM12" s="145">
        <v>0</v>
      </c>
      <c r="AN12" s="148">
        <v>0</v>
      </c>
      <c r="AO12" s="171">
        <f>AM12+AN12</f>
        <v>0</v>
      </c>
      <c r="AP12" s="145">
        <v>0</v>
      </c>
      <c r="AQ12" s="148">
        <v>0</v>
      </c>
      <c r="AR12" s="171">
        <f>AP12+AQ12</f>
        <v>0</v>
      </c>
      <c r="AS12" s="145">
        <v>0</v>
      </c>
      <c r="AT12" s="148">
        <v>0</v>
      </c>
      <c r="AU12" s="171">
        <f>AS12+AT12</f>
        <v>0</v>
      </c>
      <c r="AV12" s="145">
        <v>0</v>
      </c>
      <c r="AW12" s="148">
        <v>0</v>
      </c>
      <c r="AX12" s="171">
        <f>AV12+AW12</f>
        <v>0</v>
      </c>
      <c r="AY12" s="145">
        <v>0</v>
      </c>
      <c r="AZ12" s="148">
        <v>0</v>
      </c>
      <c r="BA12" s="171">
        <f>AY12+AZ12</f>
        <v>0</v>
      </c>
      <c r="BB12" s="145">
        <v>0</v>
      </c>
      <c r="BC12" s="148">
        <v>0</v>
      </c>
      <c r="BD12" s="171">
        <f>BB12+BC12</f>
        <v>0</v>
      </c>
      <c r="BE12" s="145">
        <v>0</v>
      </c>
      <c r="BF12" s="148">
        <v>0</v>
      </c>
      <c r="BG12" s="171">
        <f>BE12+BF12</f>
        <v>0</v>
      </c>
      <c r="BH12" s="173">
        <f t="shared" ref="BH12:BJ13" si="8">I12+L12+O12+R12+U12+X12+AA12+AD12+AG12+AJ12+AM12</f>
        <v>0</v>
      </c>
      <c r="BI12" s="179">
        <f t="shared" si="8"/>
        <v>82555741</v>
      </c>
      <c r="BJ12" s="171">
        <f t="shared" si="8"/>
        <v>82555741</v>
      </c>
      <c r="BK12" s="145">
        <v>0</v>
      </c>
      <c r="BL12" s="149">
        <v>0</v>
      </c>
      <c r="BM12" s="171">
        <f>BL12+BK12</f>
        <v>0</v>
      </c>
      <c r="BN12" s="174">
        <f>BM12+BJ12</f>
        <v>82555741</v>
      </c>
    </row>
    <row r="13" spans="1:66" ht="51.75" customHeight="1">
      <c r="A13" s="354"/>
      <c r="B13" s="359"/>
      <c r="C13" s="356"/>
      <c r="D13" s="188" t="s">
        <v>16</v>
      </c>
      <c r="E13" s="358"/>
      <c r="F13" s="37">
        <v>0</v>
      </c>
      <c r="G13" s="108">
        <v>14618661</v>
      </c>
      <c r="H13" s="33">
        <f>G13+F13</f>
        <v>14618661</v>
      </c>
      <c r="I13" s="105"/>
      <c r="J13" s="106"/>
      <c r="K13" s="107">
        <f>J13+I13</f>
        <v>0</v>
      </c>
      <c r="L13" s="37"/>
      <c r="M13" s="108"/>
      <c r="N13" s="33">
        <f>M13+L13</f>
        <v>0</v>
      </c>
      <c r="O13" s="105"/>
      <c r="P13" s="109"/>
      <c r="Q13" s="107"/>
      <c r="R13" s="37"/>
      <c r="S13" s="42"/>
      <c r="T13" s="33">
        <f>R13+S13</f>
        <v>0</v>
      </c>
      <c r="U13" s="37"/>
      <c r="V13" s="42">
        <v>0</v>
      </c>
      <c r="W13" s="33">
        <f>U13+V13</f>
        <v>0</v>
      </c>
      <c r="X13" s="37">
        <v>0</v>
      </c>
      <c r="Y13" s="108">
        <v>400612</v>
      </c>
      <c r="Z13" s="33">
        <f>X13+Y13</f>
        <v>400612</v>
      </c>
      <c r="AA13" s="37">
        <v>0</v>
      </c>
      <c r="AB13" s="108">
        <v>4295598</v>
      </c>
      <c r="AC13" s="33">
        <f>AA13+AB13</f>
        <v>4295598</v>
      </c>
      <c r="AD13" s="239">
        <v>0</v>
      </c>
      <c r="AE13" s="108">
        <v>7715077</v>
      </c>
      <c r="AF13" s="107">
        <f>AD13+AE13</f>
        <v>7715077</v>
      </c>
      <c r="AG13" s="37">
        <v>0</v>
      </c>
      <c r="AH13" s="108">
        <v>2207374</v>
      </c>
      <c r="AI13" s="33">
        <f>AG13+AH13</f>
        <v>2207374</v>
      </c>
      <c r="AJ13" s="37">
        <v>0</v>
      </c>
      <c r="AK13" s="38">
        <v>0</v>
      </c>
      <c r="AL13" s="33">
        <f>AJ13+AK13</f>
        <v>0</v>
      </c>
      <c r="AM13" s="37">
        <v>0</v>
      </c>
      <c r="AN13" s="38">
        <v>0</v>
      </c>
      <c r="AO13" s="33">
        <f>AM13+AN13</f>
        <v>0</v>
      </c>
      <c r="AP13" s="37">
        <v>0</v>
      </c>
      <c r="AQ13" s="38">
        <v>0</v>
      </c>
      <c r="AR13" s="33">
        <f>AP13+AQ13</f>
        <v>0</v>
      </c>
      <c r="AS13" s="37">
        <v>0</v>
      </c>
      <c r="AT13" s="38">
        <v>0</v>
      </c>
      <c r="AU13" s="33">
        <f>AS13+AT13</f>
        <v>0</v>
      </c>
      <c r="AV13" s="37">
        <v>0</v>
      </c>
      <c r="AW13" s="38">
        <v>0</v>
      </c>
      <c r="AX13" s="33">
        <f>AV13+AW13</f>
        <v>0</v>
      </c>
      <c r="AY13" s="37">
        <v>0</v>
      </c>
      <c r="AZ13" s="38">
        <v>0</v>
      </c>
      <c r="BA13" s="33">
        <f>AY13+AZ13</f>
        <v>0</v>
      </c>
      <c r="BB13" s="37">
        <v>0</v>
      </c>
      <c r="BC13" s="38">
        <v>0</v>
      </c>
      <c r="BD13" s="33">
        <f>BB13+BC13</f>
        <v>0</v>
      </c>
      <c r="BE13" s="37">
        <v>0</v>
      </c>
      <c r="BF13" s="38">
        <v>0</v>
      </c>
      <c r="BG13" s="33">
        <f>BE13+BF13</f>
        <v>0</v>
      </c>
      <c r="BH13" s="37">
        <f t="shared" si="8"/>
        <v>0</v>
      </c>
      <c r="BI13" s="108">
        <f t="shared" si="8"/>
        <v>14618661</v>
      </c>
      <c r="BJ13" s="33">
        <f t="shared" si="8"/>
        <v>14618661</v>
      </c>
      <c r="BK13" s="37">
        <v>0</v>
      </c>
      <c r="BL13" s="42">
        <v>0</v>
      </c>
      <c r="BM13" s="33">
        <f>BL13+BK13</f>
        <v>0</v>
      </c>
      <c r="BN13" s="39">
        <f>BM13+BJ13</f>
        <v>14618661</v>
      </c>
    </row>
    <row r="14" spans="1:66" s="21" customFormat="1" ht="36.75" customHeight="1" thickBot="1">
      <c r="A14" s="354"/>
      <c r="B14" s="359"/>
      <c r="C14" s="356"/>
      <c r="D14" s="360" t="s">
        <v>5</v>
      </c>
      <c r="E14" s="361"/>
      <c r="F14" s="128">
        <f t="shared" ref="F14:N14" si="9">F13+F12</f>
        <v>0</v>
      </c>
      <c r="G14" s="129">
        <f t="shared" si="9"/>
        <v>97174402</v>
      </c>
      <c r="H14" s="130">
        <f t="shared" si="9"/>
        <v>97174402</v>
      </c>
      <c r="I14" s="128">
        <f t="shared" si="9"/>
        <v>0</v>
      </c>
      <c r="J14" s="129">
        <f t="shared" si="9"/>
        <v>0</v>
      </c>
      <c r="K14" s="130">
        <f t="shared" si="9"/>
        <v>0</v>
      </c>
      <c r="L14" s="128">
        <f t="shared" si="9"/>
        <v>0</v>
      </c>
      <c r="M14" s="129">
        <f t="shared" si="9"/>
        <v>0</v>
      </c>
      <c r="N14" s="130">
        <f t="shared" si="9"/>
        <v>0</v>
      </c>
      <c r="O14" s="128"/>
      <c r="P14" s="129"/>
      <c r="Q14" s="130"/>
      <c r="R14" s="128">
        <f t="shared" ref="R14:Z14" si="10">R13+R12</f>
        <v>0</v>
      </c>
      <c r="S14" s="129">
        <f t="shared" si="10"/>
        <v>0</v>
      </c>
      <c r="T14" s="130">
        <f t="shared" si="10"/>
        <v>0</v>
      </c>
      <c r="U14" s="128">
        <f t="shared" si="10"/>
        <v>0</v>
      </c>
      <c r="V14" s="129">
        <f t="shared" si="10"/>
        <v>0</v>
      </c>
      <c r="W14" s="130">
        <f t="shared" si="10"/>
        <v>0</v>
      </c>
      <c r="X14" s="128">
        <f t="shared" si="10"/>
        <v>0</v>
      </c>
      <c r="Y14" s="129">
        <f t="shared" si="10"/>
        <v>2585747</v>
      </c>
      <c r="Z14" s="130">
        <f t="shared" si="10"/>
        <v>2585747</v>
      </c>
      <c r="AA14" s="128">
        <v>0</v>
      </c>
      <c r="AB14" s="129">
        <f t="shared" ref="AB14:BN14" si="11">AB13+AB12</f>
        <v>28552320</v>
      </c>
      <c r="AC14" s="130">
        <f t="shared" si="11"/>
        <v>28552320</v>
      </c>
      <c r="AD14" s="128">
        <f t="shared" si="11"/>
        <v>0</v>
      </c>
      <c r="AE14" s="129">
        <f t="shared" si="11"/>
        <v>51377177</v>
      </c>
      <c r="AF14" s="130">
        <f t="shared" si="11"/>
        <v>51377177</v>
      </c>
      <c r="AG14" s="128">
        <f t="shared" si="11"/>
        <v>0</v>
      </c>
      <c r="AH14" s="129">
        <f t="shared" si="11"/>
        <v>14659158</v>
      </c>
      <c r="AI14" s="130">
        <f t="shared" si="11"/>
        <v>14659158</v>
      </c>
      <c r="AJ14" s="128">
        <f t="shared" si="11"/>
        <v>0</v>
      </c>
      <c r="AK14" s="129">
        <f t="shared" si="11"/>
        <v>0</v>
      </c>
      <c r="AL14" s="130">
        <f t="shared" si="11"/>
        <v>0</v>
      </c>
      <c r="AM14" s="128">
        <f t="shared" si="11"/>
        <v>0</v>
      </c>
      <c r="AN14" s="129">
        <f t="shared" si="11"/>
        <v>0</v>
      </c>
      <c r="AO14" s="130">
        <f t="shared" si="11"/>
        <v>0</v>
      </c>
      <c r="AP14" s="128">
        <f t="shared" si="11"/>
        <v>0</v>
      </c>
      <c r="AQ14" s="129">
        <f t="shared" si="11"/>
        <v>0</v>
      </c>
      <c r="AR14" s="130">
        <f t="shared" si="11"/>
        <v>0</v>
      </c>
      <c r="AS14" s="128">
        <f t="shared" si="11"/>
        <v>0</v>
      </c>
      <c r="AT14" s="129">
        <f t="shared" si="11"/>
        <v>0</v>
      </c>
      <c r="AU14" s="130">
        <f t="shared" si="11"/>
        <v>0</v>
      </c>
      <c r="AV14" s="128">
        <f t="shared" si="11"/>
        <v>0</v>
      </c>
      <c r="AW14" s="129">
        <f t="shared" si="11"/>
        <v>0</v>
      </c>
      <c r="AX14" s="130">
        <f t="shared" si="11"/>
        <v>0</v>
      </c>
      <c r="AY14" s="128">
        <f t="shared" si="11"/>
        <v>0</v>
      </c>
      <c r="AZ14" s="129">
        <f t="shared" si="11"/>
        <v>0</v>
      </c>
      <c r="BA14" s="130">
        <f t="shared" si="11"/>
        <v>0</v>
      </c>
      <c r="BB14" s="128">
        <f t="shared" si="11"/>
        <v>0</v>
      </c>
      <c r="BC14" s="129">
        <f t="shared" si="11"/>
        <v>0</v>
      </c>
      <c r="BD14" s="130">
        <f t="shared" si="11"/>
        <v>0</v>
      </c>
      <c r="BE14" s="128">
        <f t="shared" si="11"/>
        <v>0</v>
      </c>
      <c r="BF14" s="129">
        <f t="shared" si="11"/>
        <v>0</v>
      </c>
      <c r="BG14" s="130">
        <f t="shared" si="11"/>
        <v>0</v>
      </c>
      <c r="BH14" s="128">
        <f t="shared" si="11"/>
        <v>0</v>
      </c>
      <c r="BI14" s="129">
        <f t="shared" si="11"/>
        <v>97174402</v>
      </c>
      <c r="BJ14" s="130">
        <f t="shared" si="11"/>
        <v>97174402</v>
      </c>
      <c r="BK14" s="128">
        <f t="shared" si="11"/>
        <v>0</v>
      </c>
      <c r="BL14" s="129">
        <f t="shared" si="11"/>
        <v>0</v>
      </c>
      <c r="BM14" s="130">
        <f t="shared" si="11"/>
        <v>0</v>
      </c>
      <c r="BN14" s="240">
        <f t="shared" si="11"/>
        <v>97174402</v>
      </c>
    </row>
    <row r="15" spans="1:66" s="21" customFormat="1" ht="53.25" customHeight="1" thickTop="1">
      <c r="A15" s="340">
        <v>4</v>
      </c>
      <c r="B15" s="342" t="s">
        <v>54</v>
      </c>
      <c r="C15" s="407" t="s">
        <v>55</v>
      </c>
      <c r="D15" s="189" t="s">
        <v>21</v>
      </c>
      <c r="E15" s="241" t="s">
        <v>19</v>
      </c>
      <c r="F15" s="155">
        <v>0</v>
      </c>
      <c r="G15" s="156">
        <v>24000000</v>
      </c>
      <c r="H15" s="157">
        <f>G15+F15</f>
        <v>24000000</v>
      </c>
      <c r="I15" s="155"/>
      <c r="J15" s="158"/>
      <c r="K15" s="157">
        <f>J15+I15</f>
        <v>0</v>
      </c>
      <c r="L15" s="155">
        <v>0</v>
      </c>
      <c r="M15" s="156">
        <v>0</v>
      </c>
      <c r="N15" s="157">
        <f>M15+L15</f>
        <v>0</v>
      </c>
      <c r="O15" s="159"/>
      <c r="P15" s="156"/>
      <c r="Q15" s="157"/>
      <c r="R15" s="155">
        <v>0</v>
      </c>
      <c r="S15" s="158">
        <v>0</v>
      </c>
      <c r="T15" s="157">
        <f>R15+S15</f>
        <v>0</v>
      </c>
      <c r="U15" s="155">
        <v>0</v>
      </c>
      <c r="V15" s="156">
        <v>0</v>
      </c>
      <c r="W15" s="157">
        <f>U15+V15</f>
        <v>0</v>
      </c>
      <c r="X15" s="155">
        <v>0</v>
      </c>
      <c r="Y15" s="156">
        <v>2000000</v>
      </c>
      <c r="Z15" s="157">
        <f>X15+Y15</f>
        <v>2000000</v>
      </c>
      <c r="AA15" s="155">
        <v>0</v>
      </c>
      <c r="AB15" s="156">
        <v>3700000</v>
      </c>
      <c r="AC15" s="157">
        <f>AA15+AB15</f>
        <v>3700000</v>
      </c>
      <c r="AD15" s="155">
        <v>0</v>
      </c>
      <c r="AE15" s="158">
        <v>3700000</v>
      </c>
      <c r="AF15" s="157">
        <f>AD15+AE15</f>
        <v>3700000</v>
      </c>
      <c r="AG15" s="155">
        <v>0</v>
      </c>
      <c r="AH15" s="158">
        <v>3700000</v>
      </c>
      <c r="AI15" s="157">
        <f>AG15+AH15</f>
        <v>3700000</v>
      </c>
      <c r="AJ15" s="155">
        <v>0</v>
      </c>
      <c r="AK15" s="158">
        <v>3700000</v>
      </c>
      <c r="AL15" s="157">
        <f>AJ15+AK15</f>
        <v>3700000</v>
      </c>
      <c r="AM15" s="155">
        <v>0</v>
      </c>
      <c r="AN15" s="158">
        <v>3700000</v>
      </c>
      <c r="AO15" s="157">
        <f>AM15+AN15</f>
        <v>3700000</v>
      </c>
      <c r="AP15" s="155">
        <v>0</v>
      </c>
      <c r="AQ15" s="158">
        <v>3500000</v>
      </c>
      <c r="AR15" s="157">
        <f>AP15+AQ15</f>
        <v>3500000</v>
      </c>
      <c r="AS15" s="155">
        <v>0</v>
      </c>
      <c r="AT15" s="158">
        <v>0</v>
      </c>
      <c r="AU15" s="157">
        <f>AS15+AT15</f>
        <v>0</v>
      </c>
      <c r="AV15" s="155">
        <v>0</v>
      </c>
      <c r="AW15" s="158">
        <v>0</v>
      </c>
      <c r="AX15" s="157">
        <f>AV15+AW15</f>
        <v>0</v>
      </c>
      <c r="AY15" s="155">
        <v>0</v>
      </c>
      <c r="AZ15" s="158">
        <v>0</v>
      </c>
      <c r="BA15" s="157">
        <f>AY15+AZ15</f>
        <v>0</v>
      </c>
      <c r="BB15" s="155">
        <v>0</v>
      </c>
      <c r="BC15" s="158">
        <v>0</v>
      </c>
      <c r="BD15" s="157">
        <f>BB15+BC15</f>
        <v>0</v>
      </c>
      <c r="BE15" s="155">
        <v>0</v>
      </c>
      <c r="BF15" s="158">
        <v>0</v>
      </c>
      <c r="BG15" s="157">
        <f>BE15+BF15</f>
        <v>0</v>
      </c>
      <c r="BH15" s="160">
        <f>I15+L15+O15+R15+U15+X15+AA15+AD15+AG15+AJ15+AM15+AP15</f>
        <v>0</v>
      </c>
      <c r="BI15" s="176">
        <f t="shared" ref="BI15:BJ15" si="12">J15+M15+P15+S15+V15+Y15+AB15+AE15+AH15+AK15+AN15+AQ15</f>
        <v>24000000</v>
      </c>
      <c r="BJ15" s="157">
        <f t="shared" si="12"/>
        <v>24000000</v>
      </c>
      <c r="BK15" s="160">
        <f>F15-BH15</f>
        <v>0</v>
      </c>
      <c r="BL15" s="158">
        <v>0</v>
      </c>
      <c r="BM15" s="157">
        <f>BL15+BK15</f>
        <v>0</v>
      </c>
      <c r="BN15" s="162">
        <f>BM15+BJ15</f>
        <v>24000000</v>
      </c>
    </row>
    <row r="16" spans="1:66" s="21" customFormat="1" ht="58.5" customHeight="1" thickBot="1">
      <c r="A16" s="341"/>
      <c r="B16" s="343"/>
      <c r="C16" s="408"/>
      <c r="D16" s="346" t="s">
        <v>5</v>
      </c>
      <c r="E16" s="347"/>
      <c r="F16" s="163">
        <f>F15</f>
        <v>0</v>
      </c>
      <c r="G16" s="164">
        <f t="shared" ref="G16:BN16" si="13">G15</f>
        <v>24000000</v>
      </c>
      <c r="H16" s="165">
        <f t="shared" si="13"/>
        <v>24000000</v>
      </c>
      <c r="I16" s="163">
        <f t="shared" si="13"/>
        <v>0</v>
      </c>
      <c r="J16" s="164">
        <f t="shared" si="13"/>
        <v>0</v>
      </c>
      <c r="K16" s="165">
        <f t="shared" si="13"/>
        <v>0</v>
      </c>
      <c r="L16" s="163">
        <f t="shared" si="13"/>
        <v>0</v>
      </c>
      <c r="M16" s="164">
        <f t="shared" si="13"/>
        <v>0</v>
      </c>
      <c r="N16" s="165">
        <f t="shared" si="13"/>
        <v>0</v>
      </c>
      <c r="O16" s="163">
        <f t="shared" si="13"/>
        <v>0</v>
      </c>
      <c r="P16" s="164">
        <f t="shared" si="13"/>
        <v>0</v>
      </c>
      <c r="Q16" s="165">
        <f t="shared" si="13"/>
        <v>0</v>
      </c>
      <c r="R16" s="163">
        <f t="shared" si="13"/>
        <v>0</v>
      </c>
      <c r="S16" s="164">
        <f t="shared" si="13"/>
        <v>0</v>
      </c>
      <c r="T16" s="165">
        <f t="shared" si="13"/>
        <v>0</v>
      </c>
      <c r="U16" s="163">
        <f t="shared" si="13"/>
        <v>0</v>
      </c>
      <c r="V16" s="164">
        <f t="shared" si="13"/>
        <v>0</v>
      </c>
      <c r="W16" s="165">
        <f t="shared" si="13"/>
        <v>0</v>
      </c>
      <c r="X16" s="163">
        <f t="shared" si="13"/>
        <v>0</v>
      </c>
      <c r="Y16" s="164">
        <f t="shared" si="13"/>
        <v>2000000</v>
      </c>
      <c r="Z16" s="165">
        <f t="shared" si="13"/>
        <v>2000000</v>
      </c>
      <c r="AA16" s="163">
        <f t="shared" si="13"/>
        <v>0</v>
      </c>
      <c r="AB16" s="164">
        <f t="shared" si="13"/>
        <v>3700000</v>
      </c>
      <c r="AC16" s="165">
        <f t="shared" si="13"/>
        <v>3700000</v>
      </c>
      <c r="AD16" s="163">
        <f t="shared" si="13"/>
        <v>0</v>
      </c>
      <c r="AE16" s="164">
        <f t="shared" si="13"/>
        <v>3700000</v>
      </c>
      <c r="AF16" s="165">
        <f t="shared" si="13"/>
        <v>3700000</v>
      </c>
      <c r="AG16" s="163">
        <f t="shared" si="13"/>
        <v>0</v>
      </c>
      <c r="AH16" s="164">
        <f t="shared" si="13"/>
        <v>3700000</v>
      </c>
      <c r="AI16" s="165">
        <f t="shared" si="13"/>
        <v>3700000</v>
      </c>
      <c r="AJ16" s="163">
        <f t="shared" si="13"/>
        <v>0</v>
      </c>
      <c r="AK16" s="164">
        <f t="shared" si="13"/>
        <v>3700000</v>
      </c>
      <c r="AL16" s="165">
        <f t="shared" si="13"/>
        <v>3700000</v>
      </c>
      <c r="AM16" s="163">
        <f t="shared" si="13"/>
        <v>0</v>
      </c>
      <c r="AN16" s="164">
        <f t="shared" si="13"/>
        <v>3700000</v>
      </c>
      <c r="AO16" s="165">
        <f t="shared" si="13"/>
        <v>3700000</v>
      </c>
      <c r="AP16" s="163">
        <f t="shared" si="13"/>
        <v>0</v>
      </c>
      <c r="AQ16" s="164">
        <f t="shared" si="13"/>
        <v>3500000</v>
      </c>
      <c r="AR16" s="165">
        <f t="shared" si="13"/>
        <v>3500000</v>
      </c>
      <c r="AS16" s="163">
        <f t="shared" si="13"/>
        <v>0</v>
      </c>
      <c r="AT16" s="164">
        <f t="shared" si="13"/>
        <v>0</v>
      </c>
      <c r="AU16" s="165">
        <f t="shared" si="13"/>
        <v>0</v>
      </c>
      <c r="AV16" s="163">
        <f t="shared" si="13"/>
        <v>0</v>
      </c>
      <c r="AW16" s="164">
        <f t="shared" si="13"/>
        <v>0</v>
      </c>
      <c r="AX16" s="165">
        <f t="shared" si="13"/>
        <v>0</v>
      </c>
      <c r="AY16" s="163">
        <f t="shared" si="13"/>
        <v>0</v>
      </c>
      <c r="AZ16" s="164">
        <f t="shared" si="13"/>
        <v>0</v>
      </c>
      <c r="BA16" s="165">
        <f t="shared" si="13"/>
        <v>0</v>
      </c>
      <c r="BB16" s="163">
        <f t="shared" si="13"/>
        <v>0</v>
      </c>
      <c r="BC16" s="164">
        <f t="shared" si="13"/>
        <v>0</v>
      </c>
      <c r="BD16" s="165">
        <f t="shared" si="13"/>
        <v>0</v>
      </c>
      <c r="BE16" s="163">
        <f t="shared" si="13"/>
        <v>0</v>
      </c>
      <c r="BF16" s="164">
        <f t="shared" si="13"/>
        <v>0</v>
      </c>
      <c r="BG16" s="165">
        <f t="shared" si="13"/>
        <v>0</v>
      </c>
      <c r="BH16" s="163">
        <f t="shared" si="13"/>
        <v>0</v>
      </c>
      <c r="BI16" s="164">
        <f t="shared" si="13"/>
        <v>24000000</v>
      </c>
      <c r="BJ16" s="165">
        <f t="shared" si="13"/>
        <v>24000000</v>
      </c>
      <c r="BK16" s="163">
        <f t="shared" si="13"/>
        <v>0</v>
      </c>
      <c r="BL16" s="164">
        <f t="shared" si="13"/>
        <v>0</v>
      </c>
      <c r="BM16" s="165">
        <f t="shared" si="13"/>
        <v>0</v>
      </c>
      <c r="BN16" s="166">
        <f t="shared" si="13"/>
        <v>24000000</v>
      </c>
    </row>
    <row r="17" spans="1:66" s="21" customFormat="1" ht="53.25" customHeight="1" thickTop="1">
      <c r="A17" s="340">
        <v>5</v>
      </c>
      <c r="B17" s="342" t="s">
        <v>56</v>
      </c>
      <c r="C17" s="352" t="s">
        <v>57</v>
      </c>
      <c r="D17" s="189" t="s">
        <v>16</v>
      </c>
      <c r="E17" s="241" t="s">
        <v>17</v>
      </c>
      <c r="F17" s="155">
        <v>0</v>
      </c>
      <c r="G17" s="156">
        <v>19000000</v>
      </c>
      <c r="H17" s="157">
        <f>G17+F17</f>
        <v>19000000</v>
      </c>
      <c r="I17" s="155"/>
      <c r="J17" s="158"/>
      <c r="K17" s="157">
        <f>J17+I17</f>
        <v>0</v>
      </c>
      <c r="L17" s="155">
        <v>0</v>
      </c>
      <c r="M17" s="156">
        <v>0</v>
      </c>
      <c r="N17" s="157">
        <f>M17+L17</f>
        <v>0</v>
      </c>
      <c r="O17" s="159"/>
      <c r="P17" s="156"/>
      <c r="Q17" s="157"/>
      <c r="R17" s="155">
        <v>0</v>
      </c>
      <c r="S17" s="158">
        <v>0</v>
      </c>
      <c r="T17" s="157">
        <f>R17+S17</f>
        <v>0</v>
      </c>
      <c r="U17" s="155">
        <v>0</v>
      </c>
      <c r="V17" s="156">
        <v>0</v>
      </c>
      <c r="W17" s="157">
        <f>U17+V17</f>
        <v>0</v>
      </c>
      <c r="X17" s="155">
        <v>0</v>
      </c>
      <c r="Y17" s="156">
        <v>10000000</v>
      </c>
      <c r="Z17" s="157">
        <f>X17+Y17</f>
        <v>10000000</v>
      </c>
      <c r="AA17" s="155">
        <v>0</v>
      </c>
      <c r="AB17" s="156">
        <v>9000000</v>
      </c>
      <c r="AC17" s="157">
        <f>AA17+AB17</f>
        <v>9000000</v>
      </c>
      <c r="AD17" s="155">
        <v>0</v>
      </c>
      <c r="AE17" s="158">
        <v>0</v>
      </c>
      <c r="AF17" s="157">
        <f>AD17+AE17</f>
        <v>0</v>
      </c>
      <c r="AG17" s="155">
        <v>0</v>
      </c>
      <c r="AH17" s="158">
        <v>0</v>
      </c>
      <c r="AI17" s="157">
        <f>AG17+AH17</f>
        <v>0</v>
      </c>
      <c r="AJ17" s="155">
        <v>0</v>
      </c>
      <c r="AK17" s="158">
        <v>0</v>
      </c>
      <c r="AL17" s="157">
        <f>AJ17+AK17</f>
        <v>0</v>
      </c>
      <c r="AM17" s="155">
        <v>0</v>
      </c>
      <c r="AN17" s="158">
        <v>0</v>
      </c>
      <c r="AO17" s="157">
        <f>AM17+AN17</f>
        <v>0</v>
      </c>
      <c r="AP17" s="155">
        <v>0</v>
      </c>
      <c r="AQ17" s="158">
        <v>0</v>
      </c>
      <c r="AR17" s="157">
        <f>AP17+AQ17</f>
        <v>0</v>
      </c>
      <c r="AS17" s="155">
        <v>0</v>
      </c>
      <c r="AT17" s="158">
        <v>0</v>
      </c>
      <c r="AU17" s="157">
        <f>AS17+AT17</f>
        <v>0</v>
      </c>
      <c r="AV17" s="155">
        <v>0</v>
      </c>
      <c r="AW17" s="158">
        <v>0</v>
      </c>
      <c r="AX17" s="157">
        <f>AV17+AW17</f>
        <v>0</v>
      </c>
      <c r="AY17" s="155">
        <v>0</v>
      </c>
      <c r="AZ17" s="158">
        <v>0</v>
      </c>
      <c r="BA17" s="157">
        <f>AY17+AZ17</f>
        <v>0</v>
      </c>
      <c r="BB17" s="155">
        <v>0</v>
      </c>
      <c r="BC17" s="158">
        <v>0</v>
      </c>
      <c r="BD17" s="157">
        <f>BB17+BC17</f>
        <v>0</v>
      </c>
      <c r="BE17" s="155">
        <v>0</v>
      </c>
      <c r="BF17" s="158">
        <v>0</v>
      </c>
      <c r="BG17" s="157">
        <f>BE17+BF17</f>
        <v>0</v>
      </c>
      <c r="BH17" s="160">
        <f t="shared" ref="BH17:BJ17" si="14">I17+L17+O17+R17+U17+X17+AA17+AD17+AG17+AJ17+AM17</f>
        <v>0</v>
      </c>
      <c r="BI17" s="161">
        <f t="shared" si="14"/>
        <v>19000000</v>
      </c>
      <c r="BJ17" s="157">
        <f t="shared" si="14"/>
        <v>19000000</v>
      </c>
      <c r="BK17" s="160">
        <f>F17-BH17</f>
        <v>0</v>
      </c>
      <c r="BL17" s="158">
        <v>0</v>
      </c>
      <c r="BM17" s="157">
        <f>BL17+BK17</f>
        <v>0</v>
      </c>
      <c r="BN17" s="162">
        <f>BM17+BJ17</f>
        <v>19000000</v>
      </c>
    </row>
    <row r="18" spans="1:66" s="21" customFormat="1" ht="75" customHeight="1" thickBot="1">
      <c r="A18" s="341"/>
      <c r="B18" s="343"/>
      <c r="C18" s="353"/>
      <c r="D18" s="346" t="s">
        <v>5</v>
      </c>
      <c r="E18" s="347"/>
      <c r="F18" s="163">
        <f>F17</f>
        <v>0</v>
      </c>
      <c r="G18" s="164">
        <f t="shared" ref="G18:BN18" si="15">G17</f>
        <v>19000000</v>
      </c>
      <c r="H18" s="165">
        <f t="shared" si="15"/>
        <v>19000000</v>
      </c>
      <c r="I18" s="163">
        <f t="shared" si="15"/>
        <v>0</v>
      </c>
      <c r="J18" s="164">
        <f t="shared" si="15"/>
        <v>0</v>
      </c>
      <c r="K18" s="165">
        <f t="shared" si="15"/>
        <v>0</v>
      </c>
      <c r="L18" s="163">
        <f t="shared" si="15"/>
        <v>0</v>
      </c>
      <c r="M18" s="164">
        <f t="shared" si="15"/>
        <v>0</v>
      </c>
      <c r="N18" s="165">
        <f t="shared" si="15"/>
        <v>0</v>
      </c>
      <c r="O18" s="163">
        <f t="shared" si="15"/>
        <v>0</v>
      </c>
      <c r="P18" s="164">
        <f t="shared" si="15"/>
        <v>0</v>
      </c>
      <c r="Q18" s="165">
        <f t="shared" si="15"/>
        <v>0</v>
      </c>
      <c r="R18" s="163">
        <f t="shared" si="15"/>
        <v>0</v>
      </c>
      <c r="S18" s="164">
        <f t="shared" si="15"/>
        <v>0</v>
      </c>
      <c r="T18" s="165">
        <f t="shared" si="15"/>
        <v>0</v>
      </c>
      <c r="U18" s="163">
        <f t="shared" si="15"/>
        <v>0</v>
      </c>
      <c r="V18" s="164">
        <f t="shared" si="15"/>
        <v>0</v>
      </c>
      <c r="W18" s="165">
        <f t="shared" si="15"/>
        <v>0</v>
      </c>
      <c r="X18" s="163">
        <f t="shared" si="15"/>
        <v>0</v>
      </c>
      <c r="Y18" s="164">
        <f t="shared" si="15"/>
        <v>10000000</v>
      </c>
      <c r="Z18" s="165">
        <f t="shared" si="15"/>
        <v>10000000</v>
      </c>
      <c r="AA18" s="163">
        <f t="shared" si="15"/>
        <v>0</v>
      </c>
      <c r="AB18" s="164">
        <f t="shared" si="15"/>
        <v>9000000</v>
      </c>
      <c r="AC18" s="165">
        <f t="shared" si="15"/>
        <v>9000000</v>
      </c>
      <c r="AD18" s="163">
        <f t="shared" si="15"/>
        <v>0</v>
      </c>
      <c r="AE18" s="164">
        <f t="shared" si="15"/>
        <v>0</v>
      </c>
      <c r="AF18" s="165">
        <f t="shared" si="15"/>
        <v>0</v>
      </c>
      <c r="AG18" s="163">
        <f t="shared" si="15"/>
        <v>0</v>
      </c>
      <c r="AH18" s="164">
        <f t="shared" si="15"/>
        <v>0</v>
      </c>
      <c r="AI18" s="165">
        <f t="shared" si="15"/>
        <v>0</v>
      </c>
      <c r="AJ18" s="163">
        <f t="shared" si="15"/>
        <v>0</v>
      </c>
      <c r="AK18" s="164">
        <f t="shared" si="15"/>
        <v>0</v>
      </c>
      <c r="AL18" s="165">
        <f t="shared" si="15"/>
        <v>0</v>
      </c>
      <c r="AM18" s="163">
        <f t="shared" si="15"/>
        <v>0</v>
      </c>
      <c r="AN18" s="164">
        <f t="shared" si="15"/>
        <v>0</v>
      </c>
      <c r="AO18" s="165">
        <f t="shared" si="15"/>
        <v>0</v>
      </c>
      <c r="AP18" s="163">
        <f t="shared" si="15"/>
        <v>0</v>
      </c>
      <c r="AQ18" s="164">
        <f t="shared" si="15"/>
        <v>0</v>
      </c>
      <c r="AR18" s="165">
        <f t="shared" si="15"/>
        <v>0</v>
      </c>
      <c r="AS18" s="163">
        <f t="shared" si="15"/>
        <v>0</v>
      </c>
      <c r="AT18" s="164">
        <f t="shared" si="15"/>
        <v>0</v>
      </c>
      <c r="AU18" s="165">
        <f t="shared" si="15"/>
        <v>0</v>
      </c>
      <c r="AV18" s="163">
        <f t="shared" si="15"/>
        <v>0</v>
      </c>
      <c r="AW18" s="164">
        <f t="shared" si="15"/>
        <v>0</v>
      </c>
      <c r="AX18" s="165">
        <f t="shared" si="15"/>
        <v>0</v>
      </c>
      <c r="AY18" s="163">
        <f t="shared" si="15"/>
        <v>0</v>
      </c>
      <c r="AZ18" s="164">
        <f t="shared" si="15"/>
        <v>0</v>
      </c>
      <c r="BA18" s="165">
        <f t="shared" si="15"/>
        <v>0</v>
      </c>
      <c r="BB18" s="163">
        <f t="shared" si="15"/>
        <v>0</v>
      </c>
      <c r="BC18" s="164">
        <f t="shared" si="15"/>
        <v>0</v>
      </c>
      <c r="BD18" s="165">
        <f t="shared" si="15"/>
        <v>0</v>
      </c>
      <c r="BE18" s="163">
        <f t="shared" si="15"/>
        <v>0</v>
      </c>
      <c r="BF18" s="164">
        <f t="shared" si="15"/>
        <v>0</v>
      </c>
      <c r="BG18" s="165">
        <f t="shared" si="15"/>
        <v>0</v>
      </c>
      <c r="BH18" s="163">
        <f t="shared" si="15"/>
        <v>0</v>
      </c>
      <c r="BI18" s="164">
        <f t="shared" si="15"/>
        <v>19000000</v>
      </c>
      <c r="BJ18" s="165">
        <f t="shared" si="15"/>
        <v>19000000</v>
      </c>
      <c r="BK18" s="163">
        <f t="shared" si="15"/>
        <v>0</v>
      </c>
      <c r="BL18" s="164">
        <f t="shared" si="15"/>
        <v>0</v>
      </c>
      <c r="BM18" s="165">
        <f t="shared" si="15"/>
        <v>0</v>
      </c>
      <c r="BN18" s="166">
        <f t="shared" si="15"/>
        <v>19000000</v>
      </c>
    </row>
    <row r="19" spans="1:66" s="21" customFormat="1" ht="35.1" customHeight="1" thickTop="1">
      <c r="A19" s="362">
        <v>6</v>
      </c>
      <c r="B19" s="393" t="s">
        <v>34</v>
      </c>
      <c r="C19" s="396" t="s">
        <v>58</v>
      </c>
      <c r="D19" s="399" t="s">
        <v>59</v>
      </c>
      <c r="E19" s="242" t="s">
        <v>19</v>
      </c>
      <c r="F19" s="243">
        <v>6620384</v>
      </c>
      <c r="G19" s="244">
        <v>0</v>
      </c>
      <c r="H19" s="107">
        <f>G19+F19</f>
        <v>6620384</v>
      </c>
      <c r="I19" s="26"/>
      <c r="J19" s="28"/>
      <c r="K19" s="27">
        <f>J19+I19</f>
        <v>0</v>
      </c>
      <c r="L19" s="26"/>
      <c r="M19" s="28"/>
      <c r="N19" s="27">
        <f>M19+L19</f>
        <v>0</v>
      </c>
      <c r="O19" s="26">
        <v>0</v>
      </c>
      <c r="P19" s="28">
        <v>0</v>
      </c>
      <c r="Q19" s="27">
        <f>P19+O19</f>
        <v>0</v>
      </c>
      <c r="R19" s="26"/>
      <c r="S19" s="28">
        <v>0</v>
      </c>
      <c r="T19" s="245">
        <f>S19+R19</f>
        <v>0</v>
      </c>
      <c r="U19" s="26"/>
      <c r="V19" s="28"/>
      <c r="W19" s="27">
        <f>V19+U19</f>
        <v>0</v>
      </c>
      <c r="X19" s="246">
        <v>2869449</v>
      </c>
      <c r="Y19" s="28">
        <v>410073</v>
      </c>
      <c r="Z19" s="245">
        <f>Y19+X19</f>
        <v>3279522</v>
      </c>
      <c r="AA19" s="26">
        <v>0</v>
      </c>
      <c r="AB19" s="28">
        <v>0</v>
      </c>
      <c r="AC19" s="27">
        <f>AA19+AB19</f>
        <v>0</v>
      </c>
      <c r="AD19" s="246">
        <v>0</v>
      </c>
      <c r="AE19" s="28">
        <v>0</v>
      </c>
      <c r="AF19" s="27">
        <f>AD19+AE19</f>
        <v>0</v>
      </c>
      <c r="AG19" s="26">
        <v>0</v>
      </c>
      <c r="AH19" s="28">
        <v>0</v>
      </c>
      <c r="AI19" s="27">
        <f>AG19+AH19</f>
        <v>0</v>
      </c>
      <c r="AJ19" s="26">
        <v>0</v>
      </c>
      <c r="AK19" s="28">
        <v>0</v>
      </c>
      <c r="AL19" s="27">
        <f>AJ19+AK19</f>
        <v>0</v>
      </c>
      <c r="AM19" s="26">
        <v>0</v>
      </c>
      <c r="AN19" s="28">
        <v>0</v>
      </c>
      <c r="AO19" s="245">
        <f t="shared" ref="AO19:AO20" si="16">AM19+AN19</f>
        <v>0</v>
      </c>
      <c r="AP19" s="26">
        <v>0</v>
      </c>
      <c r="AQ19" s="28">
        <v>0</v>
      </c>
      <c r="AR19" s="27">
        <f t="shared" ref="AR19:AR20" si="17">AP19+AQ19</f>
        <v>0</v>
      </c>
      <c r="AS19" s="246">
        <v>0</v>
      </c>
      <c r="AT19" s="28">
        <v>0</v>
      </c>
      <c r="AU19" s="245">
        <f t="shared" ref="AU19:AU20" si="18">AS19+AT19</f>
        <v>0</v>
      </c>
      <c r="AV19" s="26">
        <v>0</v>
      </c>
      <c r="AW19" s="28">
        <v>0</v>
      </c>
      <c r="AX19" s="27">
        <f t="shared" ref="AX19:AX20" si="19">AV19+AW19</f>
        <v>0</v>
      </c>
      <c r="AY19" s="246">
        <v>0</v>
      </c>
      <c r="AZ19" s="28">
        <v>0</v>
      </c>
      <c r="BA19" s="245">
        <f t="shared" ref="BA19:BA20" si="20">AY19+AZ19</f>
        <v>0</v>
      </c>
      <c r="BB19" s="26">
        <v>0</v>
      </c>
      <c r="BC19" s="28">
        <v>0</v>
      </c>
      <c r="BD19" s="245">
        <f t="shared" ref="BD19:BD20" si="21">BB19+BC19</f>
        <v>0</v>
      </c>
      <c r="BE19" s="26">
        <v>0</v>
      </c>
      <c r="BF19" s="28">
        <v>0</v>
      </c>
      <c r="BG19" s="245">
        <f t="shared" ref="BG19:BG20" si="22">BE19+BF19</f>
        <v>0</v>
      </c>
      <c r="BH19" s="247">
        <f t="shared" ref="BH19:BJ20" si="23">I19+L19+O19+R19+U19+X19+AA19+AD19+AG19+AJ19+AM19</f>
        <v>2869449</v>
      </c>
      <c r="BI19" s="248">
        <f t="shared" si="23"/>
        <v>410073</v>
      </c>
      <c r="BJ19" s="249">
        <f>K19+N19+Q19+T19+W19+Z19+AC19+AF19+AI19+AL19+AO19</f>
        <v>3279522</v>
      </c>
      <c r="BK19" s="250">
        <f>1504095+2246840</f>
        <v>3750935</v>
      </c>
      <c r="BL19" s="251">
        <v>-410073</v>
      </c>
      <c r="BM19" s="61">
        <f>BL19+BK19</f>
        <v>3340862</v>
      </c>
      <c r="BN19" s="252">
        <f>BM19+BJ19</f>
        <v>6620384</v>
      </c>
    </row>
    <row r="20" spans="1:66" ht="35.1" customHeight="1">
      <c r="A20" s="354"/>
      <c r="B20" s="394"/>
      <c r="C20" s="397"/>
      <c r="D20" s="338"/>
      <c r="E20" s="191" t="s">
        <v>17</v>
      </c>
      <c r="F20" s="37">
        <v>1992689</v>
      </c>
      <c r="G20" s="42">
        <v>0</v>
      </c>
      <c r="H20" s="33">
        <f>G20+F20</f>
        <v>1992689</v>
      </c>
      <c r="I20" s="105"/>
      <c r="J20" s="106"/>
      <c r="K20" s="107">
        <f>J20+I20</f>
        <v>0</v>
      </c>
      <c r="L20" s="105"/>
      <c r="M20" s="253"/>
      <c r="N20" s="107">
        <f>M20+L20</f>
        <v>0</v>
      </c>
      <c r="O20" s="37">
        <v>0</v>
      </c>
      <c r="P20" s="42">
        <v>0</v>
      </c>
      <c r="Q20" s="33">
        <f>P20+O20</f>
        <v>0</v>
      </c>
      <c r="R20" s="37"/>
      <c r="S20" s="42">
        <v>0</v>
      </c>
      <c r="T20" s="111">
        <f>S20+R20</f>
        <v>0</v>
      </c>
      <c r="U20" s="37"/>
      <c r="V20" s="42">
        <v>0</v>
      </c>
      <c r="W20" s="33">
        <f>V20+U20</f>
        <v>0</v>
      </c>
      <c r="X20" s="112">
        <v>834760</v>
      </c>
      <c r="Y20" s="42">
        <v>69170</v>
      </c>
      <c r="Z20" s="111">
        <f>Y20+X20</f>
        <v>903930</v>
      </c>
      <c r="AA20" s="37">
        <v>0</v>
      </c>
      <c r="AB20" s="42">
        <v>0</v>
      </c>
      <c r="AC20" s="33">
        <f>AA20+AB20</f>
        <v>0</v>
      </c>
      <c r="AD20" s="112">
        <v>0</v>
      </c>
      <c r="AE20" s="42">
        <v>0</v>
      </c>
      <c r="AF20" s="33">
        <f>AD20+AE20</f>
        <v>0</v>
      </c>
      <c r="AG20" s="37">
        <v>0</v>
      </c>
      <c r="AH20" s="42">
        <v>0</v>
      </c>
      <c r="AI20" s="33">
        <f>AG20+AH20</f>
        <v>0</v>
      </c>
      <c r="AJ20" s="37">
        <v>0</v>
      </c>
      <c r="AK20" s="42">
        <v>0</v>
      </c>
      <c r="AL20" s="33">
        <f>AJ20+AK20</f>
        <v>0</v>
      </c>
      <c r="AM20" s="37">
        <v>0</v>
      </c>
      <c r="AN20" s="42">
        <v>0</v>
      </c>
      <c r="AO20" s="111">
        <f t="shared" si="16"/>
        <v>0</v>
      </c>
      <c r="AP20" s="37">
        <v>0</v>
      </c>
      <c r="AQ20" s="42">
        <v>0</v>
      </c>
      <c r="AR20" s="33">
        <f t="shared" si="17"/>
        <v>0</v>
      </c>
      <c r="AS20" s="112">
        <v>0</v>
      </c>
      <c r="AT20" s="42">
        <v>0</v>
      </c>
      <c r="AU20" s="111">
        <f t="shared" si="18"/>
        <v>0</v>
      </c>
      <c r="AV20" s="37">
        <v>0</v>
      </c>
      <c r="AW20" s="42">
        <v>0</v>
      </c>
      <c r="AX20" s="33">
        <f t="shared" si="19"/>
        <v>0</v>
      </c>
      <c r="AY20" s="112">
        <v>0</v>
      </c>
      <c r="AZ20" s="42">
        <v>0</v>
      </c>
      <c r="BA20" s="111">
        <f t="shared" si="20"/>
        <v>0</v>
      </c>
      <c r="BB20" s="37">
        <v>0</v>
      </c>
      <c r="BC20" s="42">
        <v>0</v>
      </c>
      <c r="BD20" s="111">
        <f t="shared" si="21"/>
        <v>0</v>
      </c>
      <c r="BE20" s="37">
        <v>0</v>
      </c>
      <c r="BF20" s="42">
        <v>0</v>
      </c>
      <c r="BG20" s="111">
        <f t="shared" si="22"/>
        <v>0</v>
      </c>
      <c r="BH20" s="58">
        <f t="shared" si="23"/>
        <v>834760</v>
      </c>
      <c r="BI20" s="59">
        <f t="shared" si="23"/>
        <v>69170</v>
      </c>
      <c r="BJ20" s="254">
        <f t="shared" si="23"/>
        <v>903930</v>
      </c>
      <c r="BK20" s="58">
        <f>790073+367856</f>
        <v>1157929</v>
      </c>
      <c r="BL20" s="137">
        <v>-69170</v>
      </c>
      <c r="BM20" s="56">
        <f>BL20+BK20</f>
        <v>1088759</v>
      </c>
      <c r="BN20" s="255">
        <f>BM20+BJ20</f>
        <v>1992689</v>
      </c>
    </row>
    <row r="21" spans="1:66" ht="35.1" customHeight="1">
      <c r="A21" s="354"/>
      <c r="B21" s="394"/>
      <c r="C21" s="397"/>
      <c r="D21" s="400" t="s">
        <v>5</v>
      </c>
      <c r="E21" s="401"/>
      <c r="F21" s="47">
        <f>F20+F19</f>
        <v>8613073</v>
      </c>
      <c r="G21" s="48">
        <f t="shared" ref="G21:BN21" si="24">G20+G19</f>
        <v>0</v>
      </c>
      <c r="H21" s="45">
        <f t="shared" si="24"/>
        <v>8613073</v>
      </c>
      <c r="I21" s="256">
        <f t="shared" si="24"/>
        <v>0</v>
      </c>
      <c r="J21" s="257">
        <f t="shared" si="24"/>
        <v>0</v>
      </c>
      <c r="K21" s="104">
        <f t="shared" si="24"/>
        <v>0</v>
      </c>
      <c r="L21" s="256">
        <f t="shared" si="24"/>
        <v>0</v>
      </c>
      <c r="M21" s="257">
        <f t="shared" si="24"/>
        <v>0</v>
      </c>
      <c r="N21" s="104">
        <f t="shared" si="24"/>
        <v>0</v>
      </c>
      <c r="O21" s="47">
        <f t="shared" si="24"/>
        <v>0</v>
      </c>
      <c r="P21" s="48">
        <f t="shared" si="24"/>
        <v>0</v>
      </c>
      <c r="Q21" s="45">
        <f t="shared" si="24"/>
        <v>0</v>
      </c>
      <c r="R21" s="47">
        <f t="shared" si="24"/>
        <v>0</v>
      </c>
      <c r="S21" s="48">
        <f t="shared" si="24"/>
        <v>0</v>
      </c>
      <c r="T21" s="258">
        <f t="shared" si="24"/>
        <v>0</v>
      </c>
      <c r="U21" s="47">
        <f t="shared" si="24"/>
        <v>0</v>
      </c>
      <c r="V21" s="48">
        <f t="shared" si="24"/>
        <v>0</v>
      </c>
      <c r="W21" s="45">
        <f t="shared" si="24"/>
        <v>0</v>
      </c>
      <c r="X21" s="259">
        <f t="shared" si="24"/>
        <v>3704209</v>
      </c>
      <c r="Y21" s="48">
        <f t="shared" si="24"/>
        <v>479243</v>
      </c>
      <c r="Z21" s="258">
        <f t="shared" si="24"/>
        <v>4183452</v>
      </c>
      <c r="AA21" s="47">
        <f t="shared" si="24"/>
        <v>0</v>
      </c>
      <c r="AB21" s="48">
        <f t="shared" si="24"/>
        <v>0</v>
      </c>
      <c r="AC21" s="45">
        <f t="shared" si="24"/>
        <v>0</v>
      </c>
      <c r="AD21" s="259">
        <f t="shared" si="24"/>
        <v>0</v>
      </c>
      <c r="AE21" s="48">
        <f t="shared" si="24"/>
        <v>0</v>
      </c>
      <c r="AF21" s="45">
        <f t="shared" si="24"/>
        <v>0</v>
      </c>
      <c r="AG21" s="47">
        <f t="shared" si="24"/>
        <v>0</v>
      </c>
      <c r="AH21" s="48">
        <f t="shared" si="24"/>
        <v>0</v>
      </c>
      <c r="AI21" s="45">
        <f t="shared" si="24"/>
        <v>0</v>
      </c>
      <c r="AJ21" s="47">
        <f t="shared" si="24"/>
        <v>0</v>
      </c>
      <c r="AK21" s="48">
        <f t="shared" si="24"/>
        <v>0</v>
      </c>
      <c r="AL21" s="45">
        <f t="shared" si="24"/>
        <v>0</v>
      </c>
      <c r="AM21" s="47">
        <f t="shared" si="24"/>
        <v>0</v>
      </c>
      <c r="AN21" s="48">
        <f t="shared" si="24"/>
        <v>0</v>
      </c>
      <c r="AO21" s="258">
        <f t="shared" si="24"/>
        <v>0</v>
      </c>
      <c r="AP21" s="47">
        <f t="shared" si="24"/>
        <v>0</v>
      </c>
      <c r="AQ21" s="48">
        <f t="shared" si="24"/>
        <v>0</v>
      </c>
      <c r="AR21" s="45">
        <f t="shared" si="24"/>
        <v>0</v>
      </c>
      <c r="AS21" s="259">
        <f t="shared" si="24"/>
        <v>0</v>
      </c>
      <c r="AT21" s="48">
        <f t="shared" si="24"/>
        <v>0</v>
      </c>
      <c r="AU21" s="258">
        <f t="shared" si="24"/>
        <v>0</v>
      </c>
      <c r="AV21" s="47">
        <f t="shared" si="24"/>
        <v>0</v>
      </c>
      <c r="AW21" s="48">
        <f t="shared" si="24"/>
        <v>0</v>
      </c>
      <c r="AX21" s="45">
        <f t="shared" si="24"/>
        <v>0</v>
      </c>
      <c r="AY21" s="259">
        <f t="shared" si="24"/>
        <v>0</v>
      </c>
      <c r="AZ21" s="48">
        <f t="shared" si="24"/>
        <v>0</v>
      </c>
      <c r="BA21" s="258">
        <f t="shared" si="24"/>
        <v>0</v>
      </c>
      <c r="BB21" s="47">
        <f t="shared" si="24"/>
        <v>0</v>
      </c>
      <c r="BC21" s="48">
        <f t="shared" si="24"/>
        <v>0</v>
      </c>
      <c r="BD21" s="258">
        <f t="shared" si="24"/>
        <v>0</v>
      </c>
      <c r="BE21" s="47">
        <f t="shared" si="24"/>
        <v>0</v>
      </c>
      <c r="BF21" s="48">
        <f t="shared" si="24"/>
        <v>0</v>
      </c>
      <c r="BG21" s="258">
        <f t="shared" si="24"/>
        <v>0</v>
      </c>
      <c r="BH21" s="260">
        <f t="shared" si="24"/>
        <v>3704209</v>
      </c>
      <c r="BI21" s="261">
        <f t="shared" si="24"/>
        <v>479243</v>
      </c>
      <c r="BJ21" s="262">
        <f t="shared" si="24"/>
        <v>4183452</v>
      </c>
      <c r="BK21" s="260">
        <f t="shared" si="24"/>
        <v>4908864</v>
      </c>
      <c r="BL21" s="261">
        <f t="shared" si="24"/>
        <v>-479243</v>
      </c>
      <c r="BM21" s="263">
        <f t="shared" si="24"/>
        <v>4429621</v>
      </c>
      <c r="BN21" s="264">
        <f t="shared" si="24"/>
        <v>8613073</v>
      </c>
    </row>
    <row r="22" spans="1:66" ht="35.1" customHeight="1">
      <c r="A22" s="354"/>
      <c r="B22" s="394"/>
      <c r="C22" s="397"/>
      <c r="D22" s="402" t="s">
        <v>20</v>
      </c>
      <c r="E22" s="191" t="s">
        <v>19</v>
      </c>
      <c r="F22" s="37">
        <v>400915</v>
      </c>
      <c r="G22" s="42">
        <v>0</v>
      </c>
      <c r="H22" s="33">
        <f>G22+F22</f>
        <v>400915</v>
      </c>
      <c r="I22" s="105"/>
      <c r="J22" s="106"/>
      <c r="K22" s="107">
        <f>J22+I22</f>
        <v>0</v>
      </c>
      <c r="L22" s="105"/>
      <c r="M22" s="253"/>
      <c r="N22" s="107">
        <f>M22+L22</f>
        <v>0</v>
      </c>
      <c r="O22" s="37">
        <v>0</v>
      </c>
      <c r="P22" s="42">
        <v>0</v>
      </c>
      <c r="Q22" s="33">
        <f>P22+O22</f>
        <v>0</v>
      </c>
      <c r="R22" s="37"/>
      <c r="S22" s="42">
        <v>0</v>
      </c>
      <c r="T22" s="111">
        <f>S22+R22</f>
        <v>0</v>
      </c>
      <c r="U22" s="37"/>
      <c r="V22" s="42"/>
      <c r="W22" s="33">
        <f>V22+U22</f>
        <v>0</v>
      </c>
      <c r="X22" s="112">
        <v>173768</v>
      </c>
      <c r="Y22" s="42">
        <v>24832</v>
      </c>
      <c r="Z22" s="111">
        <f>Y22+X22</f>
        <v>198600</v>
      </c>
      <c r="AA22" s="37">
        <v>0</v>
      </c>
      <c r="AB22" s="42">
        <v>0</v>
      </c>
      <c r="AC22" s="33">
        <f>AA22+AB22</f>
        <v>0</v>
      </c>
      <c r="AD22" s="112">
        <v>0</v>
      </c>
      <c r="AE22" s="42">
        <v>0</v>
      </c>
      <c r="AF22" s="33">
        <f>AD22+AE22</f>
        <v>0</v>
      </c>
      <c r="AG22" s="37">
        <v>0</v>
      </c>
      <c r="AH22" s="42">
        <v>0</v>
      </c>
      <c r="AI22" s="33">
        <f>AG22+AH22</f>
        <v>0</v>
      </c>
      <c r="AJ22" s="37">
        <v>0</v>
      </c>
      <c r="AK22" s="42">
        <v>0</v>
      </c>
      <c r="AL22" s="33">
        <f>AJ22+AK22</f>
        <v>0</v>
      </c>
      <c r="AM22" s="37">
        <v>0</v>
      </c>
      <c r="AN22" s="42">
        <v>0</v>
      </c>
      <c r="AO22" s="111">
        <f t="shared" ref="AO22" si="25">AM22+AN22</f>
        <v>0</v>
      </c>
      <c r="AP22" s="37">
        <v>0</v>
      </c>
      <c r="AQ22" s="42">
        <v>0</v>
      </c>
      <c r="AR22" s="33">
        <f t="shared" ref="AR22" si="26">AP22+AQ22</f>
        <v>0</v>
      </c>
      <c r="AS22" s="112">
        <v>0</v>
      </c>
      <c r="AT22" s="42">
        <v>0</v>
      </c>
      <c r="AU22" s="111">
        <f t="shared" ref="AU22" si="27">AS22+AT22</f>
        <v>0</v>
      </c>
      <c r="AV22" s="37">
        <v>0</v>
      </c>
      <c r="AW22" s="42">
        <v>0</v>
      </c>
      <c r="AX22" s="33">
        <f t="shared" ref="AX22" si="28">AV22+AW22</f>
        <v>0</v>
      </c>
      <c r="AY22" s="112">
        <v>0</v>
      </c>
      <c r="AZ22" s="42">
        <v>0</v>
      </c>
      <c r="BA22" s="111">
        <f t="shared" ref="BA22" si="29">AY22+AZ22</f>
        <v>0</v>
      </c>
      <c r="BB22" s="37">
        <v>0</v>
      </c>
      <c r="BC22" s="42">
        <v>0</v>
      </c>
      <c r="BD22" s="111">
        <f t="shared" ref="BD22" si="30">BB22+BC22</f>
        <v>0</v>
      </c>
      <c r="BE22" s="37">
        <v>0</v>
      </c>
      <c r="BF22" s="42">
        <v>0</v>
      </c>
      <c r="BG22" s="111">
        <f t="shared" ref="BG22" si="31">BE22+BF22</f>
        <v>0</v>
      </c>
      <c r="BH22" s="58">
        <f t="shared" ref="BH22:BJ23" si="32">I22+L22+O22+R22+U22+X22+AA22+AD22+AG22+AJ22+AM22</f>
        <v>173768</v>
      </c>
      <c r="BI22" s="59">
        <f t="shared" si="32"/>
        <v>24832</v>
      </c>
      <c r="BJ22" s="254">
        <f t="shared" si="32"/>
        <v>198600</v>
      </c>
      <c r="BK22" s="58">
        <f>91085+136062</f>
        <v>227147</v>
      </c>
      <c r="BL22" s="57">
        <v>-24832</v>
      </c>
      <c r="BM22" s="56">
        <f>BL22+BK22</f>
        <v>202315</v>
      </c>
      <c r="BN22" s="255">
        <f>BM22+BJ22</f>
        <v>400915</v>
      </c>
    </row>
    <row r="23" spans="1:66" ht="35.1" customHeight="1">
      <c r="A23" s="354"/>
      <c r="B23" s="394"/>
      <c r="C23" s="397"/>
      <c r="D23" s="338"/>
      <c r="E23" s="191" t="s">
        <v>17</v>
      </c>
      <c r="F23" s="37">
        <v>120674</v>
      </c>
      <c r="G23" s="38">
        <v>0</v>
      </c>
      <c r="H23" s="33">
        <f>G23+F23</f>
        <v>120674</v>
      </c>
      <c r="I23" s="239"/>
      <c r="J23" s="265"/>
      <c r="K23" s="266"/>
      <c r="L23" s="239"/>
      <c r="M23" s="265"/>
      <c r="N23" s="266"/>
      <c r="O23" s="37">
        <v>0</v>
      </c>
      <c r="P23" s="38">
        <v>0</v>
      </c>
      <c r="Q23" s="33">
        <f>P23+O23</f>
        <v>0</v>
      </c>
      <c r="R23" s="37"/>
      <c r="S23" s="38">
        <v>0</v>
      </c>
      <c r="T23" s="111">
        <f>S23+R23</f>
        <v>0</v>
      </c>
      <c r="U23" s="37"/>
      <c r="V23" s="38">
        <v>0</v>
      </c>
      <c r="W23" s="33">
        <f>V23+U23</f>
        <v>0</v>
      </c>
      <c r="X23" s="112">
        <v>50552</v>
      </c>
      <c r="Y23" s="38">
        <v>4189</v>
      </c>
      <c r="Z23" s="111">
        <f>Y23+X23</f>
        <v>54741</v>
      </c>
      <c r="AA23" s="37">
        <v>0</v>
      </c>
      <c r="AB23" s="38">
        <v>0</v>
      </c>
      <c r="AC23" s="33">
        <v>0</v>
      </c>
      <c r="AD23" s="112">
        <v>0</v>
      </c>
      <c r="AE23" s="38">
        <v>0</v>
      </c>
      <c r="AF23" s="33">
        <v>0</v>
      </c>
      <c r="AG23" s="37">
        <v>0</v>
      </c>
      <c r="AH23" s="38">
        <v>0</v>
      </c>
      <c r="AI23" s="33">
        <v>0</v>
      </c>
      <c r="AJ23" s="37">
        <v>0</v>
      </c>
      <c r="AK23" s="38">
        <v>0</v>
      </c>
      <c r="AL23" s="33">
        <v>0</v>
      </c>
      <c r="AM23" s="37">
        <v>0</v>
      </c>
      <c r="AN23" s="38">
        <v>0</v>
      </c>
      <c r="AO23" s="111">
        <v>0</v>
      </c>
      <c r="AP23" s="37">
        <v>0</v>
      </c>
      <c r="AQ23" s="38">
        <v>0</v>
      </c>
      <c r="AR23" s="33">
        <v>0</v>
      </c>
      <c r="AS23" s="112">
        <v>0</v>
      </c>
      <c r="AT23" s="38">
        <v>0</v>
      </c>
      <c r="AU23" s="111">
        <v>0</v>
      </c>
      <c r="AV23" s="37">
        <v>0</v>
      </c>
      <c r="AW23" s="38">
        <v>0</v>
      </c>
      <c r="AX23" s="33">
        <v>0</v>
      </c>
      <c r="AY23" s="112">
        <v>0</v>
      </c>
      <c r="AZ23" s="38">
        <v>0</v>
      </c>
      <c r="BA23" s="111">
        <v>0</v>
      </c>
      <c r="BB23" s="37">
        <v>0</v>
      </c>
      <c r="BC23" s="38">
        <v>0</v>
      </c>
      <c r="BD23" s="111">
        <v>0</v>
      </c>
      <c r="BE23" s="37">
        <v>0</v>
      </c>
      <c r="BF23" s="38">
        <v>0</v>
      </c>
      <c r="BG23" s="111">
        <v>0</v>
      </c>
      <c r="BH23" s="58">
        <f t="shared" si="32"/>
        <v>50552</v>
      </c>
      <c r="BI23" s="59">
        <f t="shared" si="32"/>
        <v>4189</v>
      </c>
      <c r="BJ23" s="254">
        <f t="shared" si="32"/>
        <v>54741</v>
      </c>
      <c r="BK23" s="58">
        <f>47845+22277</f>
        <v>70122</v>
      </c>
      <c r="BL23" s="137">
        <v>-4189</v>
      </c>
      <c r="BM23" s="56">
        <f>BL23+BK23</f>
        <v>65933</v>
      </c>
      <c r="BN23" s="255">
        <f>BM23+BJ23</f>
        <v>120674</v>
      </c>
    </row>
    <row r="24" spans="1:66" ht="35.1" customHeight="1">
      <c r="A24" s="354"/>
      <c r="B24" s="394"/>
      <c r="C24" s="397"/>
      <c r="D24" s="400" t="s">
        <v>5</v>
      </c>
      <c r="E24" s="401"/>
      <c r="F24" s="47">
        <f>F23+F22</f>
        <v>521589</v>
      </c>
      <c r="G24" s="48">
        <f t="shared" ref="G24:BN24" si="33">G23+G22</f>
        <v>0</v>
      </c>
      <c r="H24" s="45">
        <f t="shared" si="33"/>
        <v>521589</v>
      </c>
      <c r="I24" s="256">
        <f t="shared" si="33"/>
        <v>0</v>
      </c>
      <c r="J24" s="257">
        <f t="shared" si="33"/>
        <v>0</v>
      </c>
      <c r="K24" s="104">
        <f t="shared" si="33"/>
        <v>0</v>
      </c>
      <c r="L24" s="256">
        <f t="shared" si="33"/>
        <v>0</v>
      </c>
      <c r="M24" s="257">
        <f t="shared" si="33"/>
        <v>0</v>
      </c>
      <c r="N24" s="104">
        <f t="shared" si="33"/>
        <v>0</v>
      </c>
      <c r="O24" s="47">
        <f t="shared" si="33"/>
        <v>0</v>
      </c>
      <c r="P24" s="48">
        <f t="shared" si="33"/>
        <v>0</v>
      </c>
      <c r="Q24" s="45">
        <f t="shared" si="33"/>
        <v>0</v>
      </c>
      <c r="R24" s="47">
        <f t="shared" si="33"/>
        <v>0</v>
      </c>
      <c r="S24" s="48">
        <f t="shared" si="33"/>
        <v>0</v>
      </c>
      <c r="T24" s="258">
        <f t="shared" si="33"/>
        <v>0</v>
      </c>
      <c r="U24" s="267">
        <f t="shared" si="33"/>
        <v>0</v>
      </c>
      <c r="V24" s="268">
        <f t="shared" si="33"/>
        <v>0</v>
      </c>
      <c r="W24" s="269">
        <f t="shared" si="33"/>
        <v>0</v>
      </c>
      <c r="X24" s="270">
        <f t="shared" si="33"/>
        <v>224320</v>
      </c>
      <c r="Y24" s="268">
        <f t="shared" si="33"/>
        <v>29021</v>
      </c>
      <c r="Z24" s="271">
        <f t="shared" si="33"/>
        <v>253341</v>
      </c>
      <c r="AA24" s="267">
        <f t="shared" si="33"/>
        <v>0</v>
      </c>
      <c r="AB24" s="268">
        <f t="shared" si="33"/>
        <v>0</v>
      </c>
      <c r="AC24" s="269">
        <f t="shared" si="33"/>
        <v>0</v>
      </c>
      <c r="AD24" s="270">
        <f t="shared" si="33"/>
        <v>0</v>
      </c>
      <c r="AE24" s="268">
        <f t="shared" si="33"/>
        <v>0</v>
      </c>
      <c r="AF24" s="269">
        <f t="shared" si="33"/>
        <v>0</v>
      </c>
      <c r="AG24" s="267">
        <f t="shared" si="33"/>
        <v>0</v>
      </c>
      <c r="AH24" s="268">
        <f t="shared" si="33"/>
        <v>0</v>
      </c>
      <c r="AI24" s="269">
        <f t="shared" si="33"/>
        <v>0</v>
      </c>
      <c r="AJ24" s="267">
        <f t="shared" si="33"/>
        <v>0</v>
      </c>
      <c r="AK24" s="268">
        <f t="shared" si="33"/>
        <v>0</v>
      </c>
      <c r="AL24" s="269">
        <f t="shared" si="33"/>
        <v>0</v>
      </c>
      <c r="AM24" s="267">
        <f t="shared" si="33"/>
        <v>0</v>
      </c>
      <c r="AN24" s="268">
        <f t="shared" si="33"/>
        <v>0</v>
      </c>
      <c r="AO24" s="271">
        <f t="shared" si="33"/>
        <v>0</v>
      </c>
      <c r="AP24" s="267">
        <f t="shared" si="33"/>
        <v>0</v>
      </c>
      <c r="AQ24" s="268">
        <f t="shared" si="33"/>
        <v>0</v>
      </c>
      <c r="AR24" s="269">
        <f t="shared" si="33"/>
        <v>0</v>
      </c>
      <c r="AS24" s="270">
        <f t="shared" si="33"/>
        <v>0</v>
      </c>
      <c r="AT24" s="268">
        <f t="shared" si="33"/>
        <v>0</v>
      </c>
      <c r="AU24" s="271">
        <f t="shared" si="33"/>
        <v>0</v>
      </c>
      <c r="AV24" s="267">
        <f t="shared" si="33"/>
        <v>0</v>
      </c>
      <c r="AW24" s="268">
        <f t="shared" si="33"/>
        <v>0</v>
      </c>
      <c r="AX24" s="269">
        <f t="shared" si="33"/>
        <v>0</v>
      </c>
      <c r="AY24" s="270">
        <f t="shared" si="33"/>
        <v>0</v>
      </c>
      <c r="AZ24" s="268">
        <f t="shared" si="33"/>
        <v>0</v>
      </c>
      <c r="BA24" s="271">
        <f t="shared" si="33"/>
        <v>0</v>
      </c>
      <c r="BB24" s="267">
        <f t="shared" si="33"/>
        <v>0</v>
      </c>
      <c r="BC24" s="268">
        <f t="shared" si="33"/>
        <v>0</v>
      </c>
      <c r="BD24" s="271">
        <f t="shared" si="33"/>
        <v>0</v>
      </c>
      <c r="BE24" s="267">
        <f t="shared" si="33"/>
        <v>0</v>
      </c>
      <c r="BF24" s="268">
        <f t="shared" si="33"/>
        <v>0</v>
      </c>
      <c r="BG24" s="271">
        <f t="shared" si="33"/>
        <v>0</v>
      </c>
      <c r="BH24" s="260">
        <f t="shared" si="33"/>
        <v>224320</v>
      </c>
      <c r="BI24" s="261">
        <f t="shared" si="33"/>
        <v>29021</v>
      </c>
      <c r="BJ24" s="262">
        <f t="shared" si="33"/>
        <v>253341</v>
      </c>
      <c r="BK24" s="260">
        <f t="shared" si="33"/>
        <v>297269</v>
      </c>
      <c r="BL24" s="261">
        <f t="shared" si="33"/>
        <v>-29021</v>
      </c>
      <c r="BM24" s="263">
        <f t="shared" si="33"/>
        <v>268248</v>
      </c>
      <c r="BN24" s="264">
        <f t="shared" si="33"/>
        <v>521589</v>
      </c>
    </row>
    <row r="25" spans="1:66" ht="35.1" customHeight="1">
      <c r="A25" s="354"/>
      <c r="B25" s="394"/>
      <c r="C25" s="397"/>
      <c r="D25" s="403" t="s">
        <v>19</v>
      </c>
      <c r="E25" s="404"/>
      <c r="F25" s="37">
        <f>F19+F22</f>
        <v>7021299</v>
      </c>
      <c r="G25" s="42">
        <v>0</v>
      </c>
      <c r="H25" s="33">
        <f>H19+H22</f>
        <v>7021299</v>
      </c>
      <c r="I25" s="33">
        <f t="shared" ref="I25:BG26" si="34">I19+I22</f>
        <v>0</v>
      </c>
      <c r="J25" s="33">
        <f t="shared" si="34"/>
        <v>0</v>
      </c>
      <c r="K25" s="33">
        <f t="shared" si="34"/>
        <v>0</v>
      </c>
      <c r="L25" s="33">
        <f t="shared" si="34"/>
        <v>0</v>
      </c>
      <c r="M25" s="33">
        <f t="shared" si="34"/>
        <v>0</v>
      </c>
      <c r="N25" s="33">
        <f t="shared" si="34"/>
        <v>0</v>
      </c>
      <c r="O25" s="33">
        <f t="shared" si="34"/>
        <v>0</v>
      </c>
      <c r="P25" s="33">
        <f t="shared" si="34"/>
        <v>0</v>
      </c>
      <c r="Q25" s="33">
        <f t="shared" si="34"/>
        <v>0</v>
      </c>
      <c r="R25" s="33">
        <f t="shared" si="34"/>
        <v>0</v>
      </c>
      <c r="S25" s="33">
        <f t="shared" si="34"/>
        <v>0</v>
      </c>
      <c r="T25" s="111">
        <f t="shared" si="34"/>
        <v>0</v>
      </c>
      <c r="U25" s="37">
        <f t="shared" si="34"/>
        <v>0</v>
      </c>
      <c r="V25" s="42">
        <f t="shared" si="34"/>
        <v>0</v>
      </c>
      <c r="W25" s="33">
        <f>W19+W22</f>
        <v>0</v>
      </c>
      <c r="X25" s="112">
        <f t="shared" si="34"/>
        <v>3043217</v>
      </c>
      <c r="Y25" s="42">
        <f t="shared" si="34"/>
        <v>434905</v>
      </c>
      <c r="Z25" s="111">
        <f>Z19+Z22</f>
        <v>3478122</v>
      </c>
      <c r="AA25" s="37">
        <f t="shared" si="34"/>
        <v>0</v>
      </c>
      <c r="AB25" s="42">
        <f t="shared" si="34"/>
        <v>0</v>
      </c>
      <c r="AC25" s="33">
        <f t="shared" si="34"/>
        <v>0</v>
      </c>
      <c r="AD25" s="112">
        <f t="shared" si="34"/>
        <v>0</v>
      </c>
      <c r="AE25" s="42">
        <f t="shared" si="34"/>
        <v>0</v>
      </c>
      <c r="AF25" s="42">
        <f t="shared" si="34"/>
        <v>0</v>
      </c>
      <c r="AG25" s="42">
        <f t="shared" si="34"/>
        <v>0</v>
      </c>
      <c r="AH25" s="42">
        <f t="shared" si="34"/>
        <v>0</v>
      </c>
      <c r="AI25" s="42">
        <f t="shared" si="34"/>
        <v>0</v>
      </c>
      <c r="AJ25" s="42">
        <f t="shared" si="34"/>
        <v>0</v>
      </c>
      <c r="AK25" s="42">
        <f t="shared" si="34"/>
        <v>0</v>
      </c>
      <c r="AL25" s="42">
        <f t="shared" si="34"/>
        <v>0</v>
      </c>
      <c r="AM25" s="42">
        <f t="shared" si="34"/>
        <v>0</v>
      </c>
      <c r="AN25" s="42">
        <f t="shared" si="34"/>
        <v>0</v>
      </c>
      <c r="AO25" s="111">
        <f t="shared" si="34"/>
        <v>0</v>
      </c>
      <c r="AP25" s="37">
        <f t="shared" si="34"/>
        <v>0</v>
      </c>
      <c r="AQ25" s="42">
        <f t="shared" si="34"/>
        <v>0</v>
      </c>
      <c r="AR25" s="33">
        <f t="shared" si="34"/>
        <v>0</v>
      </c>
      <c r="AS25" s="112">
        <f t="shared" si="34"/>
        <v>0</v>
      </c>
      <c r="AT25" s="42">
        <f t="shared" si="34"/>
        <v>0</v>
      </c>
      <c r="AU25" s="111">
        <f t="shared" si="34"/>
        <v>0</v>
      </c>
      <c r="AV25" s="37">
        <f t="shared" si="34"/>
        <v>0</v>
      </c>
      <c r="AW25" s="42">
        <f t="shared" si="34"/>
        <v>0</v>
      </c>
      <c r="AX25" s="33">
        <f t="shared" si="34"/>
        <v>0</v>
      </c>
      <c r="AY25" s="112">
        <f t="shared" si="34"/>
        <v>0</v>
      </c>
      <c r="AZ25" s="42">
        <f t="shared" si="34"/>
        <v>0</v>
      </c>
      <c r="BA25" s="111">
        <f t="shared" si="34"/>
        <v>0</v>
      </c>
      <c r="BB25" s="37">
        <f t="shared" si="34"/>
        <v>0</v>
      </c>
      <c r="BC25" s="42">
        <f t="shared" si="34"/>
        <v>0</v>
      </c>
      <c r="BD25" s="111">
        <f t="shared" si="34"/>
        <v>0</v>
      </c>
      <c r="BE25" s="37">
        <f t="shared" si="34"/>
        <v>0</v>
      </c>
      <c r="BF25" s="42">
        <f t="shared" si="34"/>
        <v>0</v>
      </c>
      <c r="BG25" s="111">
        <f t="shared" si="34"/>
        <v>0</v>
      </c>
      <c r="BH25" s="58">
        <f>I25+L25+O25+R25+U25+X25+AA25+AD25+AG25+AJ25+AM25</f>
        <v>3043217</v>
      </c>
      <c r="BI25" s="59">
        <f t="shared" ref="BI25:BJ25" si="35">J25+M25+P25+S25+V25+Y25+AB25+AE25+AH25+AK25+AN25</f>
        <v>434905</v>
      </c>
      <c r="BJ25" s="254">
        <f t="shared" si="35"/>
        <v>3478122</v>
      </c>
      <c r="BK25" s="55">
        <f>BK19+BK22</f>
        <v>3978082</v>
      </c>
      <c r="BL25" s="57">
        <f t="shared" ref="BL25:BM26" si="36">BL19+BL22</f>
        <v>-434905</v>
      </c>
      <c r="BM25" s="56">
        <f t="shared" si="36"/>
        <v>3543177</v>
      </c>
      <c r="BN25" s="255">
        <f>BM25+BJ25</f>
        <v>7021299</v>
      </c>
    </row>
    <row r="26" spans="1:66" ht="35.1" customHeight="1">
      <c r="A26" s="354"/>
      <c r="B26" s="394"/>
      <c r="C26" s="397"/>
      <c r="D26" s="403" t="s">
        <v>17</v>
      </c>
      <c r="E26" s="404"/>
      <c r="F26" s="272">
        <f>F20+F23</f>
        <v>2113363</v>
      </c>
      <c r="G26" s="42">
        <f>G20+G23</f>
        <v>0</v>
      </c>
      <c r="H26" s="273">
        <f>H20+H23</f>
        <v>2113363</v>
      </c>
      <c r="I26" s="37">
        <f t="shared" si="34"/>
        <v>0</v>
      </c>
      <c r="J26" s="37">
        <f t="shared" si="34"/>
        <v>0</v>
      </c>
      <c r="K26" s="37">
        <f t="shared" si="34"/>
        <v>0</v>
      </c>
      <c r="L26" s="37">
        <f t="shared" si="34"/>
        <v>0</v>
      </c>
      <c r="M26" s="37">
        <f t="shared" si="34"/>
        <v>0</v>
      </c>
      <c r="N26" s="37">
        <f t="shared" si="34"/>
        <v>0</v>
      </c>
      <c r="O26" s="37">
        <f t="shared" si="34"/>
        <v>0</v>
      </c>
      <c r="P26" s="37">
        <f t="shared" si="34"/>
        <v>0</v>
      </c>
      <c r="Q26" s="37">
        <f t="shared" si="34"/>
        <v>0</v>
      </c>
      <c r="R26" s="37">
        <f t="shared" si="34"/>
        <v>0</v>
      </c>
      <c r="S26" s="37">
        <f t="shared" si="34"/>
        <v>0</v>
      </c>
      <c r="T26" s="272">
        <f t="shared" si="34"/>
        <v>0</v>
      </c>
      <c r="U26" s="37">
        <f>U20+U23</f>
        <v>0</v>
      </c>
      <c r="V26" s="42">
        <f>V20+V23</f>
        <v>0</v>
      </c>
      <c r="W26" s="33">
        <f>W20+W23</f>
        <v>0</v>
      </c>
      <c r="X26" s="112">
        <f>X20+X23</f>
        <v>885312</v>
      </c>
      <c r="Y26" s="42">
        <f t="shared" si="34"/>
        <v>73359</v>
      </c>
      <c r="Z26" s="111">
        <f>Z20+Z23</f>
        <v>958671</v>
      </c>
      <c r="AA26" s="37">
        <f t="shared" si="34"/>
        <v>0</v>
      </c>
      <c r="AB26" s="42">
        <f t="shared" si="34"/>
        <v>0</v>
      </c>
      <c r="AC26" s="33">
        <f t="shared" si="34"/>
        <v>0</v>
      </c>
      <c r="AD26" s="112">
        <f t="shared" si="34"/>
        <v>0</v>
      </c>
      <c r="AE26" s="42">
        <f t="shared" si="34"/>
        <v>0</v>
      </c>
      <c r="AF26" s="42">
        <f t="shared" si="34"/>
        <v>0</v>
      </c>
      <c r="AG26" s="42">
        <f t="shared" si="34"/>
        <v>0</v>
      </c>
      <c r="AH26" s="42">
        <f t="shared" si="34"/>
        <v>0</v>
      </c>
      <c r="AI26" s="42">
        <f t="shared" si="34"/>
        <v>0</v>
      </c>
      <c r="AJ26" s="42">
        <f t="shared" si="34"/>
        <v>0</v>
      </c>
      <c r="AK26" s="42">
        <f t="shared" si="34"/>
        <v>0</v>
      </c>
      <c r="AL26" s="42">
        <f t="shared" si="34"/>
        <v>0</v>
      </c>
      <c r="AM26" s="42">
        <f t="shared" si="34"/>
        <v>0</v>
      </c>
      <c r="AN26" s="42">
        <f t="shared" si="34"/>
        <v>0</v>
      </c>
      <c r="AO26" s="111">
        <f t="shared" si="34"/>
        <v>0</v>
      </c>
      <c r="AP26" s="37">
        <f t="shared" si="34"/>
        <v>0</v>
      </c>
      <c r="AQ26" s="42">
        <f t="shared" si="34"/>
        <v>0</v>
      </c>
      <c r="AR26" s="33">
        <f t="shared" si="34"/>
        <v>0</v>
      </c>
      <c r="AS26" s="112">
        <f t="shared" si="34"/>
        <v>0</v>
      </c>
      <c r="AT26" s="42">
        <f t="shared" si="34"/>
        <v>0</v>
      </c>
      <c r="AU26" s="111">
        <f t="shared" si="34"/>
        <v>0</v>
      </c>
      <c r="AV26" s="37">
        <f t="shared" si="34"/>
        <v>0</v>
      </c>
      <c r="AW26" s="42">
        <f t="shared" si="34"/>
        <v>0</v>
      </c>
      <c r="AX26" s="33">
        <f t="shared" si="34"/>
        <v>0</v>
      </c>
      <c r="AY26" s="112">
        <f t="shared" si="34"/>
        <v>0</v>
      </c>
      <c r="AZ26" s="42">
        <f t="shared" si="34"/>
        <v>0</v>
      </c>
      <c r="BA26" s="111">
        <f t="shared" si="34"/>
        <v>0</v>
      </c>
      <c r="BB26" s="37">
        <f t="shared" si="34"/>
        <v>0</v>
      </c>
      <c r="BC26" s="42">
        <f t="shared" si="34"/>
        <v>0</v>
      </c>
      <c r="BD26" s="111">
        <f t="shared" si="34"/>
        <v>0</v>
      </c>
      <c r="BE26" s="37">
        <f t="shared" si="34"/>
        <v>0</v>
      </c>
      <c r="BF26" s="42">
        <f t="shared" si="34"/>
        <v>0</v>
      </c>
      <c r="BG26" s="111">
        <f t="shared" si="34"/>
        <v>0</v>
      </c>
      <c r="BH26" s="58">
        <f>I26+L26+O26+R26+U26+X26+AA26+AD26+AG26+AJ26+AM26</f>
        <v>885312</v>
      </c>
      <c r="BI26" s="59">
        <f>J26+M26+P26+S26+V26+Y26+AB26+AE26+AH26+AK26+AN26</f>
        <v>73359</v>
      </c>
      <c r="BJ26" s="254">
        <f>K26+N26+Q26+T26+W26+Z26+AC26+AF26+AI26+AL26+AO26</f>
        <v>958671</v>
      </c>
      <c r="BK26" s="58">
        <f>BK20+BK23</f>
        <v>1228051</v>
      </c>
      <c r="BL26" s="137">
        <f t="shared" si="36"/>
        <v>-73359</v>
      </c>
      <c r="BM26" s="56">
        <f t="shared" si="36"/>
        <v>1154692</v>
      </c>
      <c r="BN26" s="255">
        <f>BM26+BJ26</f>
        <v>2113363</v>
      </c>
    </row>
    <row r="27" spans="1:66" s="21" customFormat="1" ht="35.1" customHeight="1" thickBot="1">
      <c r="A27" s="363"/>
      <c r="B27" s="395"/>
      <c r="C27" s="398"/>
      <c r="D27" s="405" t="s">
        <v>5</v>
      </c>
      <c r="E27" s="406"/>
      <c r="F27" s="50">
        <f>F26+F25</f>
        <v>9134662</v>
      </c>
      <c r="G27" s="51">
        <f t="shared" ref="G27:BN27" si="37">G26+G25</f>
        <v>0</v>
      </c>
      <c r="H27" s="52">
        <f t="shared" si="37"/>
        <v>9134662</v>
      </c>
      <c r="I27" s="130">
        <f t="shared" si="37"/>
        <v>0</v>
      </c>
      <c r="J27" s="130">
        <f t="shared" si="37"/>
        <v>0</v>
      </c>
      <c r="K27" s="130">
        <f t="shared" si="37"/>
        <v>0</v>
      </c>
      <c r="L27" s="130">
        <f t="shared" si="37"/>
        <v>0</v>
      </c>
      <c r="M27" s="130">
        <f t="shared" si="37"/>
        <v>0</v>
      </c>
      <c r="N27" s="130">
        <f t="shared" si="37"/>
        <v>0</v>
      </c>
      <c r="O27" s="130">
        <f t="shared" si="37"/>
        <v>0</v>
      </c>
      <c r="P27" s="130">
        <f t="shared" si="37"/>
        <v>0</v>
      </c>
      <c r="Q27" s="130">
        <f t="shared" si="37"/>
        <v>0</v>
      </c>
      <c r="R27" s="130">
        <f t="shared" si="37"/>
        <v>0</v>
      </c>
      <c r="S27" s="130">
        <f t="shared" si="37"/>
        <v>0</v>
      </c>
      <c r="T27" s="131">
        <f t="shared" si="37"/>
        <v>0</v>
      </c>
      <c r="U27" s="128">
        <f t="shared" si="37"/>
        <v>0</v>
      </c>
      <c r="V27" s="129">
        <f t="shared" si="37"/>
        <v>0</v>
      </c>
      <c r="W27" s="130">
        <f>W26+W25</f>
        <v>0</v>
      </c>
      <c r="X27" s="132">
        <f t="shared" si="37"/>
        <v>3928529</v>
      </c>
      <c r="Y27" s="129">
        <f t="shared" si="37"/>
        <v>508264</v>
      </c>
      <c r="Z27" s="131">
        <f t="shared" si="37"/>
        <v>4436793</v>
      </c>
      <c r="AA27" s="128">
        <f t="shared" si="37"/>
        <v>0</v>
      </c>
      <c r="AB27" s="129">
        <f t="shared" si="37"/>
        <v>0</v>
      </c>
      <c r="AC27" s="130">
        <f t="shared" si="37"/>
        <v>0</v>
      </c>
      <c r="AD27" s="132">
        <f t="shared" si="37"/>
        <v>0</v>
      </c>
      <c r="AE27" s="129">
        <f t="shared" si="37"/>
        <v>0</v>
      </c>
      <c r="AF27" s="129">
        <f t="shared" si="37"/>
        <v>0</v>
      </c>
      <c r="AG27" s="129">
        <f t="shared" si="37"/>
        <v>0</v>
      </c>
      <c r="AH27" s="129">
        <f t="shared" si="37"/>
        <v>0</v>
      </c>
      <c r="AI27" s="129">
        <f t="shared" si="37"/>
        <v>0</v>
      </c>
      <c r="AJ27" s="129">
        <f t="shared" si="37"/>
        <v>0</v>
      </c>
      <c r="AK27" s="129">
        <f t="shared" si="37"/>
        <v>0</v>
      </c>
      <c r="AL27" s="129">
        <f t="shared" si="37"/>
        <v>0</v>
      </c>
      <c r="AM27" s="129">
        <f t="shared" si="37"/>
        <v>0</v>
      </c>
      <c r="AN27" s="129">
        <f t="shared" si="37"/>
        <v>0</v>
      </c>
      <c r="AO27" s="131">
        <f t="shared" si="37"/>
        <v>0</v>
      </c>
      <c r="AP27" s="128">
        <f t="shared" si="37"/>
        <v>0</v>
      </c>
      <c r="AQ27" s="129">
        <f t="shared" si="37"/>
        <v>0</v>
      </c>
      <c r="AR27" s="130">
        <f t="shared" si="37"/>
        <v>0</v>
      </c>
      <c r="AS27" s="132">
        <f t="shared" si="37"/>
        <v>0</v>
      </c>
      <c r="AT27" s="129">
        <f t="shared" si="37"/>
        <v>0</v>
      </c>
      <c r="AU27" s="131">
        <f t="shared" si="37"/>
        <v>0</v>
      </c>
      <c r="AV27" s="128">
        <f t="shared" si="37"/>
        <v>0</v>
      </c>
      <c r="AW27" s="129">
        <f t="shared" si="37"/>
        <v>0</v>
      </c>
      <c r="AX27" s="130">
        <f t="shared" si="37"/>
        <v>0</v>
      </c>
      <c r="AY27" s="132">
        <f t="shared" si="37"/>
        <v>0</v>
      </c>
      <c r="AZ27" s="129">
        <f t="shared" si="37"/>
        <v>0</v>
      </c>
      <c r="BA27" s="131">
        <f t="shared" si="37"/>
        <v>0</v>
      </c>
      <c r="BB27" s="128">
        <f t="shared" si="37"/>
        <v>0</v>
      </c>
      <c r="BC27" s="129">
        <f t="shared" si="37"/>
        <v>0</v>
      </c>
      <c r="BD27" s="131">
        <f t="shared" si="37"/>
        <v>0</v>
      </c>
      <c r="BE27" s="128">
        <f t="shared" si="37"/>
        <v>0</v>
      </c>
      <c r="BF27" s="129">
        <f t="shared" si="37"/>
        <v>0</v>
      </c>
      <c r="BG27" s="131">
        <f t="shared" si="37"/>
        <v>0</v>
      </c>
      <c r="BH27" s="50">
        <f>BH26+BH25</f>
        <v>3928529</v>
      </c>
      <c r="BI27" s="51">
        <f t="shared" si="37"/>
        <v>508264</v>
      </c>
      <c r="BJ27" s="134">
        <f t="shared" si="37"/>
        <v>4436793</v>
      </c>
      <c r="BK27" s="50">
        <f t="shared" si="37"/>
        <v>5206133</v>
      </c>
      <c r="BL27" s="51">
        <f t="shared" si="37"/>
        <v>-508264</v>
      </c>
      <c r="BM27" s="52">
        <f t="shared" si="37"/>
        <v>4697869</v>
      </c>
      <c r="BN27" s="274">
        <f t="shared" si="37"/>
        <v>9134662</v>
      </c>
    </row>
    <row r="28" spans="1:66" s="21" customFormat="1" ht="43.5" customHeight="1">
      <c r="A28" s="374">
        <v>7</v>
      </c>
      <c r="B28" s="377" t="s">
        <v>60</v>
      </c>
      <c r="C28" s="380" t="s">
        <v>80</v>
      </c>
      <c r="D28" s="275" t="s">
        <v>16</v>
      </c>
      <c r="E28" s="368" t="s">
        <v>19</v>
      </c>
      <c r="F28" s="26">
        <v>787941</v>
      </c>
      <c r="G28" s="276">
        <v>30744</v>
      </c>
      <c r="H28" s="27">
        <f>G28+F28</f>
        <v>818685</v>
      </c>
      <c r="I28" s="26"/>
      <c r="J28" s="28"/>
      <c r="K28" s="27"/>
      <c r="L28" s="26"/>
      <c r="M28" s="28"/>
      <c r="N28" s="27"/>
      <c r="O28" s="26"/>
      <c r="P28" s="28"/>
      <c r="Q28" s="29"/>
      <c r="R28" s="26"/>
      <c r="S28" s="28"/>
      <c r="T28" s="30">
        <f>R28+S28</f>
        <v>0</v>
      </c>
      <c r="U28" s="26"/>
      <c r="V28" s="276"/>
      <c r="W28" s="30">
        <f>U28+V28</f>
        <v>0</v>
      </c>
      <c r="X28" s="26">
        <v>622941</v>
      </c>
      <c r="Y28" s="276">
        <v>31410</v>
      </c>
      <c r="Z28" s="30">
        <f>X28+Y28</f>
        <v>654351</v>
      </c>
      <c r="AA28" s="26">
        <v>0</v>
      </c>
      <c r="AB28" s="277">
        <v>0</v>
      </c>
      <c r="AC28" s="30">
        <f>AA28+AB28</f>
        <v>0</v>
      </c>
      <c r="AD28" s="26">
        <v>0</v>
      </c>
      <c r="AE28" s="277">
        <v>0</v>
      </c>
      <c r="AF28" s="30">
        <f>AD28+AE28</f>
        <v>0</v>
      </c>
      <c r="AG28" s="26">
        <v>0</v>
      </c>
      <c r="AH28" s="277">
        <v>0</v>
      </c>
      <c r="AI28" s="30">
        <f>AG28+AH28</f>
        <v>0</v>
      </c>
      <c r="AJ28" s="26">
        <v>0</v>
      </c>
      <c r="AK28" s="277">
        <v>0</v>
      </c>
      <c r="AL28" s="30">
        <f>AJ28+AK28</f>
        <v>0</v>
      </c>
      <c r="AM28" s="26">
        <v>0</v>
      </c>
      <c r="AN28" s="277">
        <v>0</v>
      </c>
      <c r="AO28" s="30">
        <f>AM28+AN28</f>
        <v>0</v>
      </c>
      <c r="AP28" s="26">
        <v>0</v>
      </c>
      <c r="AQ28" s="277">
        <v>0</v>
      </c>
      <c r="AR28" s="30">
        <f>AP28+AQ28</f>
        <v>0</v>
      </c>
      <c r="AS28" s="26">
        <v>0</v>
      </c>
      <c r="AT28" s="277">
        <v>0</v>
      </c>
      <c r="AU28" s="30">
        <f>AS28+AT28</f>
        <v>0</v>
      </c>
      <c r="AV28" s="26">
        <v>0</v>
      </c>
      <c r="AW28" s="277">
        <v>0</v>
      </c>
      <c r="AX28" s="30">
        <f>AV28+AW28</f>
        <v>0</v>
      </c>
      <c r="AY28" s="26">
        <v>0</v>
      </c>
      <c r="AZ28" s="277">
        <v>0</v>
      </c>
      <c r="BA28" s="30">
        <f>AY28+AZ28</f>
        <v>0</v>
      </c>
      <c r="BB28" s="26">
        <v>0</v>
      </c>
      <c r="BC28" s="277">
        <v>0</v>
      </c>
      <c r="BD28" s="30">
        <f>BB28+BC28</f>
        <v>0</v>
      </c>
      <c r="BE28" s="26">
        <v>0</v>
      </c>
      <c r="BF28" s="277">
        <v>0</v>
      </c>
      <c r="BG28" s="30">
        <f>BE28+BF28</f>
        <v>0</v>
      </c>
      <c r="BH28" s="278">
        <f t="shared" ref="BH28:BJ29" si="38">L28+O28+R28+U28+X28+AA28+AD28+AG28+AJ28+AM28+AP28</f>
        <v>622941</v>
      </c>
      <c r="BI28" s="279">
        <f t="shared" si="38"/>
        <v>31410</v>
      </c>
      <c r="BJ28" s="27">
        <f t="shared" si="38"/>
        <v>654351</v>
      </c>
      <c r="BK28" s="26">
        <v>165000</v>
      </c>
      <c r="BL28" s="276">
        <v>-666</v>
      </c>
      <c r="BM28" s="27">
        <f>BL28+BK28</f>
        <v>164334</v>
      </c>
      <c r="BN28" s="280">
        <f>BM28+BJ28</f>
        <v>818685</v>
      </c>
    </row>
    <row r="29" spans="1:66" s="21" customFormat="1" ht="39" customHeight="1">
      <c r="A29" s="375"/>
      <c r="B29" s="378"/>
      <c r="C29" s="381"/>
      <c r="D29" s="186" t="s">
        <v>20</v>
      </c>
      <c r="E29" s="358"/>
      <c r="F29" s="31">
        <v>4465000</v>
      </c>
      <c r="G29" s="34">
        <v>174215</v>
      </c>
      <c r="H29" s="33">
        <f>G29+F29</f>
        <v>4639215</v>
      </c>
      <c r="I29" s="31"/>
      <c r="J29" s="34"/>
      <c r="K29" s="33"/>
      <c r="L29" s="31"/>
      <c r="M29" s="34"/>
      <c r="N29" s="33"/>
      <c r="O29" s="31"/>
      <c r="P29" s="34"/>
      <c r="Q29" s="281"/>
      <c r="R29" s="31"/>
      <c r="S29" s="34"/>
      <c r="T29" s="35">
        <f>R29+S29</f>
        <v>0</v>
      </c>
      <c r="U29" s="31"/>
      <c r="V29" s="34"/>
      <c r="W29" s="35">
        <f>U29+V29</f>
        <v>0</v>
      </c>
      <c r="X29" s="31">
        <v>3530000</v>
      </c>
      <c r="Y29" s="34">
        <v>177993</v>
      </c>
      <c r="Z29" s="35">
        <f>X29+Y29</f>
        <v>3707993</v>
      </c>
      <c r="AA29" s="31">
        <v>0</v>
      </c>
      <c r="AB29" s="34">
        <v>0</v>
      </c>
      <c r="AC29" s="35">
        <f>AA29+AB29</f>
        <v>0</v>
      </c>
      <c r="AD29" s="31">
        <v>0</v>
      </c>
      <c r="AE29" s="34">
        <v>0</v>
      </c>
      <c r="AF29" s="35">
        <f>AD29+AE29</f>
        <v>0</v>
      </c>
      <c r="AG29" s="31">
        <v>0</v>
      </c>
      <c r="AH29" s="34">
        <v>0</v>
      </c>
      <c r="AI29" s="35">
        <f>AG29+AH29</f>
        <v>0</v>
      </c>
      <c r="AJ29" s="31">
        <v>0</v>
      </c>
      <c r="AK29" s="34">
        <v>0</v>
      </c>
      <c r="AL29" s="35">
        <f>AJ29+AK29</f>
        <v>0</v>
      </c>
      <c r="AM29" s="31">
        <v>0</v>
      </c>
      <c r="AN29" s="34">
        <v>0</v>
      </c>
      <c r="AO29" s="35">
        <f>AM29+AN29</f>
        <v>0</v>
      </c>
      <c r="AP29" s="31">
        <v>0</v>
      </c>
      <c r="AQ29" s="34">
        <v>0</v>
      </c>
      <c r="AR29" s="35">
        <f>AP29+AQ29</f>
        <v>0</v>
      </c>
      <c r="AS29" s="31">
        <v>0</v>
      </c>
      <c r="AT29" s="34">
        <v>0</v>
      </c>
      <c r="AU29" s="35">
        <f>AS29+AT29</f>
        <v>0</v>
      </c>
      <c r="AV29" s="31">
        <v>0</v>
      </c>
      <c r="AW29" s="34">
        <v>0</v>
      </c>
      <c r="AX29" s="35">
        <f>AV29+AW29</f>
        <v>0</v>
      </c>
      <c r="AY29" s="31">
        <v>0</v>
      </c>
      <c r="AZ29" s="34">
        <v>0</v>
      </c>
      <c r="BA29" s="35">
        <f>AY29+AZ29</f>
        <v>0</v>
      </c>
      <c r="BB29" s="31">
        <v>0</v>
      </c>
      <c r="BC29" s="34">
        <v>0</v>
      </c>
      <c r="BD29" s="35">
        <f>BB29+BC29</f>
        <v>0</v>
      </c>
      <c r="BE29" s="31">
        <v>0</v>
      </c>
      <c r="BF29" s="34">
        <v>0</v>
      </c>
      <c r="BG29" s="35">
        <f>BE29+BF29</f>
        <v>0</v>
      </c>
      <c r="BH29" s="37">
        <f t="shared" si="38"/>
        <v>3530000</v>
      </c>
      <c r="BI29" s="42">
        <f t="shared" si="38"/>
        <v>177993</v>
      </c>
      <c r="BJ29" s="33">
        <f t="shared" si="38"/>
        <v>3707993</v>
      </c>
      <c r="BK29" s="31">
        <v>935000</v>
      </c>
      <c r="BL29" s="34">
        <v>-3778</v>
      </c>
      <c r="BM29" s="33">
        <f>BL29+BK29</f>
        <v>931222</v>
      </c>
      <c r="BN29" s="39">
        <f>BM29+BJ29</f>
        <v>4639215</v>
      </c>
    </row>
    <row r="30" spans="1:66" s="21" customFormat="1" ht="40.5" customHeight="1" thickBot="1">
      <c r="A30" s="376"/>
      <c r="B30" s="379"/>
      <c r="C30" s="382"/>
      <c r="D30" s="369" t="s">
        <v>5</v>
      </c>
      <c r="E30" s="370"/>
      <c r="F30" s="50">
        <f t="shared" ref="F30:BN30" si="39">F28+F29</f>
        <v>5252941</v>
      </c>
      <c r="G30" s="51">
        <f t="shared" si="39"/>
        <v>204959</v>
      </c>
      <c r="H30" s="52">
        <f t="shared" si="39"/>
        <v>5457900</v>
      </c>
      <c r="I30" s="50">
        <f t="shared" si="39"/>
        <v>0</v>
      </c>
      <c r="J30" s="51">
        <f t="shared" si="39"/>
        <v>0</v>
      </c>
      <c r="K30" s="52">
        <f t="shared" si="39"/>
        <v>0</v>
      </c>
      <c r="L30" s="50">
        <f t="shared" si="39"/>
        <v>0</v>
      </c>
      <c r="M30" s="51">
        <f t="shared" si="39"/>
        <v>0</v>
      </c>
      <c r="N30" s="52">
        <f t="shared" si="39"/>
        <v>0</v>
      </c>
      <c r="O30" s="50">
        <f t="shared" si="39"/>
        <v>0</v>
      </c>
      <c r="P30" s="51">
        <f t="shared" si="39"/>
        <v>0</v>
      </c>
      <c r="Q30" s="52">
        <f t="shared" si="39"/>
        <v>0</v>
      </c>
      <c r="R30" s="50">
        <f t="shared" si="39"/>
        <v>0</v>
      </c>
      <c r="S30" s="51">
        <f t="shared" si="39"/>
        <v>0</v>
      </c>
      <c r="T30" s="52">
        <f t="shared" si="39"/>
        <v>0</v>
      </c>
      <c r="U30" s="50">
        <f t="shared" si="39"/>
        <v>0</v>
      </c>
      <c r="V30" s="51">
        <f t="shared" si="39"/>
        <v>0</v>
      </c>
      <c r="W30" s="52">
        <f t="shared" si="39"/>
        <v>0</v>
      </c>
      <c r="X30" s="50">
        <f t="shared" si="39"/>
        <v>4152941</v>
      </c>
      <c r="Y30" s="51">
        <f t="shared" si="39"/>
        <v>209403</v>
      </c>
      <c r="Z30" s="52">
        <f t="shared" si="39"/>
        <v>4362344</v>
      </c>
      <c r="AA30" s="50">
        <f t="shared" si="39"/>
        <v>0</v>
      </c>
      <c r="AB30" s="51">
        <f t="shared" si="39"/>
        <v>0</v>
      </c>
      <c r="AC30" s="52">
        <f t="shared" si="39"/>
        <v>0</v>
      </c>
      <c r="AD30" s="50">
        <f t="shared" si="39"/>
        <v>0</v>
      </c>
      <c r="AE30" s="51">
        <f t="shared" si="39"/>
        <v>0</v>
      </c>
      <c r="AF30" s="52">
        <f t="shared" si="39"/>
        <v>0</v>
      </c>
      <c r="AG30" s="50">
        <f t="shared" si="39"/>
        <v>0</v>
      </c>
      <c r="AH30" s="51">
        <f t="shared" si="39"/>
        <v>0</v>
      </c>
      <c r="AI30" s="52">
        <f t="shared" si="39"/>
        <v>0</v>
      </c>
      <c r="AJ30" s="50">
        <f t="shared" si="39"/>
        <v>0</v>
      </c>
      <c r="AK30" s="51">
        <f t="shared" si="39"/>
        <v>0</v>
      </c>
      <c r="AL30" s="52">
        <f t="shared" si="39"/>
        <v>0</v>
      </c>
      <c r="AM30" s="50">
        <f t="shared" si="39"/>
        <v>0</v>
      </c>
      <c r="AN30" s="51">
        <f t="shared" si="39"/>
        <v>0</v>
      </c>
      <c r="AO30" s="52">
        <f t="shared" si="39"/>
        <v>0</v>
      </c>
      <c r="AP30" s="50">
        <f t="shared" si="39"/>
        <v>0</v>
      </c>
      <c r="AQ30" s="51">
        <f t="shared" si="39"/>
        <v>0</v>
      </c>
      <c r="AR30" s="52">
        <f t="shared" si="39"/>
        <v>0</v>
      </c>
      <c r="AS30" s="50">
        <f t="shared" si="39"/>
        <v>0</v>
      </c>
      <c r="AT30" s="51">
        <f t="shared" si="39"/>
        <v>0</v>
      </c>
      <c r="AU30" s="52">
        <f t="shared" si="39"/>
        <v>0</v>
      </c>
      <c r="AV30" s="50">
        <f t="shared" si="39"/>
        <v>0</v>
      </c>
      <c r="AW30" s="51">
        <f t="shared" si="39"/>
        <v>0</v>
      </c>
      <c r="AX30" s="52">
        <f t="shared" si="39"/>
        <v>0</v>
      </c>
      <c r="AY30" s="50">
        <f t="shared" si="39"/>
        <v>0</v>
      </c>
      <c r="AZ30" s="51">
        <f t="shared" si="39"/>
        <v>0</v>
      </c>
      <c r="BA30" s="52">
        <f t="shared" si="39"/>
        <v>0</v>
      </c>
      <c r="BB30" s="50">
        <f t="shared" si="39"/>
        <v>0</v>
      </c>
      <c r="BC30" s="51">
        <f t="shared" si="39"/>
        <v>0</v>
      </c>
      <c r="BD30" s="52">
        <f t="shared" si="39"/>
        <v>0</v>
      </c>
      <c r="BE30" s="50">
        <f t="shared" si="39"/>
        <v>0</v>
      </c>
      <c r="BF30" s="51">
        <f t="shared" si="39"/>
        <v>0</v>
      </c>
      <c r="BG30" s="52">
        <f t="shared" si="39"/>
        <v>0</v>
      </c>
      <c r="BH30" s="50">
        <f t="shared" si="39"/>
        <v>4152941</v>
      </c>
      <c r="BI30" s="51">
        <f t="shared" si="39"/>
        <v>209403</v>
      </c>
      <c r="BJ30" s="52">
        <f t="shared" si="39"/>
        <v>4362344</v>
      </c>
      <c r="BK30" s="50">
        <f t="shared" si="39"/>
        <v>1100000</v>
      </c>
      <c r="BL30" s="51">
        <f t="shared" si="39"/>
        <v>-4444</v>
      </c>
      <c r="BM30" s="52">
        <f t="shared" si="39"/>
        <v>1095556</v>
      </c>
      <c r="BN30" s="53">
        <f t="shared" si="39"/>
        <v>5457900</v>
      </c>
    </row>
    <row r="31" spans="1:66" s="21" customFormat="1" ht="32.25" customHeight="1" thickTop="1">
      <c r="A31" s="383">
        <v>8</v>
      </c>
      <c r="B31" s="350" t="s">
        <v>35</v>
      </c>
      <c r="C31" s="352" t="s">
        <v>85</v>
      </c>
      <c r="D31" s="385" t="s">
        <v>21</v>
      </c>
      <c r="E31" s="190" t="s">
        <v>19</v>
      </c>
      <c r="F31" s="145">
        <v>25558064</v>
      </c>
      <c r="G31" s="149">
        <v>0</v>
      </c>
      <c r="H31" s="171">
        <f>G31+F31</f>
        <v>25558064</v>
      </c>
      <c r="I31" s="145"/>
      <c r="J31" s="148"/>
      <c r="K31" s="171"/>
      <c r="L31" s="145"/>
      <c r="M31" s="148"/>
      <c r="N31" s="171"/>
      <c r="O31" s="145"/>
      <c r="P31" s="148"/>
      <c r="Q31" s="175"/>
      <c r="R31" s="145"/>
      <c r="S31" s="148"/>
      <c r="T31" s="150">
        <f>R31+S31</f>
        <v>0</v>
      </c>
      <c r="U31" s="145"/>
      <c r="V31" s="149"/>
      <c r="W31" s="150">
        <f>U31+V31</f>
        <v>0</v>
      </c>
      <c r="X31" s="145">
        <v>24958567</v>
      </c>
      <c r="Y31" s="149">
        <v>441765</v>
      </c>
      <c r="Z31" s="150">
        <f>X31+Y31</f>
        <v>25400332</v>
      </c>
      <c r="AA31" s="145">
        <v>0</v>
      </c>
      <c r="AB31" s="148">
        <v>0</v>
      </c>
      <c r="AC31" s="150">
        <v>0</v>
      </c>
      <c r="AD31" s="145">
        <v>0</v>
      </c>
      <c r="AE31" s="148">
        <v>0</v>
      </c>
      <c r="AF31" s="150">
        <v>0</v>
      </c>
      <c r="AG31" s="145">
        <v>0</v>
      </c>
      <c r="AH31" s="148">
        <v>0</v>
      </c>
      <c r="AI31" s="150">
        <v>0</v>
      </c>
      <c r="AJ31" s="145">
        <v>0</v>
      </c>
      <c r="AK31" s="148">
        <v>0</v>
      </c>
      <c r="AL31" s="150">
        <v>0</v>
      </c>
      <c r="AM31" s="145">
        <v>0</v>
      </c>
      <c r="AN31" s="148">
        <v>0</v>
      </c>
      <c r="AO31" s="150">
        <v>0</v>
      </c>
      <c r="AP31" s="145">
        <v>0</v>
      </c>
      <c r="AQ31" s="148">
        <v>0</v>
      </c>
      <c r="AR31" s="150">
        <v>0</v>
      </c>
      <c r="AS31" s="145">
        <v>0</v>
      </c>
      <c r="AT31" s="148">
        <v>0</v>
      </c>
      <c r="AU31" s="150">
        <v>0</v>
      </c>
      <c r="AV31" s="145">
        <v>0</v>
      </c>
      <c r="AW31" s="148">
        <v>0</v>
      </c>
      <c r="AX31" s="150">
        <v>0</v>
      </c>
      <c r="AY31" s="145">
        <v>0</v>
      </c>
      <c r="AZ31" s="148">
        <v>0</v>
      </c>
      <c r="BA31" s="150">
        <v>0</v>
      </c>
      <c r="BB31" s="145">
        <v>0</v>
      </c>
      <c r="BC31" s="148">
        <v>0</v>
      </c>
      <c r="BD31" s="150">
        <v>0</v>
      </c>
      <c r="BE31" s="145">
        <v>0</v>
      </c>
      <c r="BF31" s="148">
        <v>0</v>
      </c>
      <c r="BG31" s="150">
        <v>0</v>
      </c>
      <c r="BH31" s="173">
        <f t="shared" ref="BH31:BJ32" si="40">L31+O31+R31+U31+X31+AA31+AD31+AG31+AJ31+AM31</f>
        <v>24958567</v>
      </c>
      <c r="BI31" s="179">
        <f t="shared" si="40"/>
        <v>441765</v>
      </c>
      <c r="BJ31" s="171">
        <f t="shared" si="40"/>
        <v>25400332</v>
      </c>
      <c r="BK31" s="145">
        <v>599497</v>
      </c>
      <c r="BL31" s="149">
        <v>-441765</v>
      </c>
      <c r="BM31" s="171">
        <f>BL31+BK31</f>
        <v>157732</v>
      </c>
      <c r="BN31" s="174">
        <f>BM31+BJ31</f>
        <v>25558064</v>
      </c>
    </row>
    <row r="32" spans="1:66" s="21" customFormat="1" ht="32.25" customHeight="1">
      <c r="A32" s="375"/>
      <c r="B32" s="355"/>
      <c r="C32" s="356"/>
      <c r="D32" s="386"/>
      <c r="E32" s="191" t="s">
        <v>17</v>
      </c>
      <c r="F32" s="31">
        <v>12750</v>
      </c>
      <c r="G32" s="32">
        <v>0</v>
      </c>
      <c r="H32" s="33">
        <f>G32+F32</f>
        <v>12750</v>
      </c>
      <c r="I32" s="31"/>
      <c r="J32" s="34"/>
      <c r="K32" s="33"/>
      <c r="L32" s="31"/>
      <c r="M32" s="34"/>
      <c r="N32" s="33"/>
      <c r="O32" s="31"/>
      <c r="P32" s="34"/>
      <c r="Q32" s="35"/>
      <c r="R32" s="31"/>
      <c r="S32" s="34"/>
      <c r="T32" s="35">
        <f>R32+S32</f>
        <v>0</v>
      </c>
      <c r="U32" s="31"/>
      <c r="V32" s="32"/>
      <c r="W32" s="35">
        <f>U32+V32</f>
        <v>0</v>
      </c>
      <c r="X32" s="31">
        <v>0</v>
      </c>
      <c r="Y32" s="32">
        <v>12750</v>
      </c>
      <c r="Z32" s="35">
        <f>X32+Y32</f>
        <v>12750</v>
      </c>
      <c r="AA32" s="31">
        <v>0</v>
      </c>
      <c r="AB32" s="34">
        <v>0</v>
      </c>
      <c r="AC32" s="35">
        <v>0</v>
      </c>
      <c r="AD32" s="31">
        <v>0</v>
      </c>
      <c r="AE32" s="34">
        <v>0</v>
      </c>
      <c r="AF32" s="35">
        <v>0</v>
      </c>
      <c r="AG32" s="31">
        <v>0</v>
      </c>
      <c r="AH32" s="34">
        <v>0</v>
      </c>
      <c r="AI32" s="35">
        <v>0</v>
      </c>
      <c r="AJ32" s="31">
        <v>0</v>
      </c>
      <c r="AK32" s="34">
        <v>0</v>
      </c>
      <c r="AL32" s="35">
        <v>0</v>
      </c>
      <c r="AM32" s="31">
        <v>0</v>
      </c>
      <c r="AN32" s="34">
        <v>0</v>
      </c>
      <c r="AO32" s="35">
        <v>0</v>
      </c>
      <c r="AP32" s="31">
        <v>0</v>
      </c>
      <c r="AQ32" s="34">
        <v>0</v>
      </c>
      <c r="AR32" s="35">
        <v>0</v>
      </c>
      <c r="AS32" s="31">
        <v>0</v>
      </c>
      <c r="AT32" s="34">
        <v>0</v>
      </c>
      <c r="AU32" s="35">
        <v>0</v>
      </c>
      <c r="AV32" s="31">
        <v>0</v>
      </c>
      <c r="AW32" s="34">
        <v>0</v>
      </c>
      <c r="AX32" s="35">
        <v>0</v>
      </c>
      <c r="AY32" s="31">
        <v>0</v>
      </c>
      <c r="AZ32" s="34">
        <v>0</v>
      </c>
      <c r="BA32" s="35">
        <v>0</v>
      </c>
      <c r="BB32" s="31">
        <v>0</v>
      </c>
      <c r="BC32" s="34">
        <v>0</v>
      </c>
      <c r="BD32" s="35">
        <v>0</v>
      </c>
      <c r="BE32" s="31">
        <v>0</v>
      </c>
      <c r="BF32" s="34">
        <v>0</v>
      </c>
      <c r="BG32" s="35">
        <v>0</v>
      </c>
      <c r="BH32" s="37">
        <f t="shared" si="40"/>
        <v>0</v>
      </c>
      <c r="BI32" s="38">
        <f t="shared" si="40"/>
        <v>12750</v>
      </c>
      <c r="BJ32" s="33">
        <f t="shared" si="40"/>
        <v>12750</v>
      </c>
      <c r="BK32" s="31">
        <v>12750</v>
      </c>
      <c r="BL32" s="32">
        <v>-12750</v>
      </c>
      <c r="BM32" s="33">
        <f>BL32+BK32</f>
        <v>0</v>
      </c>
      <c r="BN32" s="39">
        <f>BM32+BJ32</f>
        <v>12750</v>
      </c>
    </row>
    <row r="33" spans="1:66" s="41" customFormat="1" ht="32.25" customHeight="1">
      <c r="A33" s="375"/>
      <c r="B33" s="355"/>
      <c r="C33" s="356"/>
      <c r="D33" s="387" t="s">
        <v>5</v>
      </c>
      <c r="E33" s="388"/>
      <c r="F33" s="282">
        <f>F32+F31</f>
        <v>25570814</v>
      </c>
      <c r="G33" s="40">
        <f>G32+G31</f>
        <v>0</v>
      </c>
      <c r="H33" s="269">
        <f>H32+H31</f>
        <v>25570814</v>
      </c>
      <c r="I33" s="282"/>
      <c r="J33" s="40"/>
      <c r="K33" s="269"/>
      <c r="L33" s="282"/>
      <c r="M33" s="40"/>
      <c r="N33" s="269"/>
      <c r="O33" s="282"/>
      <c r="P33" s="40"/>
      <c r="Q33" s="283"/>
      <c r="R33" s="282">
        <f t="shared" ref="R33:BN33" si="41">R32+R31</f>
        <v>0</v>
      </c>
      <c r="S33" s="40">
        <f t="shared" si="41"/>
        <v>0</v>
      </c>
      <c r="T33" s="283">
        <f t="shared" si="41"/>
        <v>0</v>
      </c>
      <c r="U33" s="282">
        <f t="shared" si="41"/>
        <v>0</v>
      </c>
      <c r="V33" s="40">
        <f t="shared" si="41"/>
        <v>0</v>
      </c>
      <c r="W33" s="283">
        <f t="shared" si="41"/>
        <v>0</v>
      </c>
      <c r="X33" s="282">
        <f t="shared" si="41"/>
        <v>24958567</v>
      </c>
      <c r="Y33" s="40">
        <f t="shared" si="41"/>
        <v>454515</v>
      </c>
      <c r="Z33" s="283">
        <f t="shared" si="41"/>
        <v>25413082</v>
      </c>
      <c r="AA33" s="282">
        <f t="shared" si="41"/>
        <v>0</v>
      </c>
      <c r="AB33" s="40">
        <f t="shared" si="41"/>
        <v>0</v>
      </c>
      <c r="AC33" s="283">
        <f t="shared" si="41"/>
        <v>0</v>
      </c>
      <c r="AD33" s="282">
        <f t="shared" si="41"/>
        <v>0</v>
      </c>
      <c r="AE33" s="40">
        <f t="shared" si="41"/>
        <v>0</v>
      </c>
      <c r="AF33" s="283">
        <f t="shared" si="41"/>
        <v>0</v>
      </c>
      <c r="AG33" s="282">
        <f t="shared" si="41"/>
        <v>0</v>
      </c>
      <c r="AH33" s="40">
        <f t="shared" si="41"/>
        <v>0</v>
      </c>
      <c r="AI33" s="283">
        <f t="shared" si="41"/>
        <v>0</v>
      </c>
      <c r="AJ33" s="282">
        <f t="shared" si="41"/>
        <v>0</v>
      </c>
      <c r="AK33" s="40">
        <f t="shared" si="41"/>
        <v>0</v>
      </c>
      <c r="AL33" s="283">
        <f t="shared" si="41"/>
        <v>0</v>
      </c>
      <c r="AM33" s="282">
        <f t="shared" si="41"/>
        <v>0</v>
      </c>
      <c r="AN33" s="40">
        <f t="shared" si="41"/>
        <v>0</v>
      </c>
      <c r="AO33" s="283">
        <f t="shared" si="41"/>
        <v>0</v>
      </c>
      <c r="AP33" s="282">
        <f t="shared" si="41"/>
        <v>0</v>
      </c>
      <c r="AQ33" s="40">
        <f t="shared" si="41"/>
        <v>0</v>
      </c>
      <c r="AR33" s="283">
        <f t="shared" si="41"/>
        <v>0</v>
      </c>
      <c r="AS33" s="282">
        <f t="shared" si="41"/>
        <v>0</v>
      </c>
      <c r="AT33" s="40">
        <f t="shared" si="41"/>
        <v>0</v>
      </c>
      <c r="AU33" s="283">
        <f t="shared" si="41"/>
        <v>0</v>
      </c>
      <c r="AV33" s="282">
        <f t="shared" si="41"/>
        <v>0</v>
      </c>
      <c r="AW33" s="40">
        <f t="shared" si="41"/>
        <v>0</v>
      </c>
      <c r="AX33" s="283">
        <f t="shared" si="41"/>
        <v>0</v>
      </c>
      <c r="AY33" s="282">
        <f t="shared" si="41"/>
        <v>0</v>
      </c>
      <c r="AZ33" s="40">
        <f t="shared" si="41"/>
        <v>0</v>
      </c>
      <c r="BA33" s="283">
        <f t="shared" si="41"/>
        <v>0</v>
      </c>
      <c r="BB33" s="282">
        <f t="shared" si="41"/>
        <v>0</v>
      </c>
      <c r="BC33" s="40">
        <f t="shared" si="41"/>
        <v>0</v>
      </c>
      <c r="BD33" s="283">
        <f t="shared" si="41"/>
        <v>0</v>
      </c>
      <c r="BE33" s="282">
        <f t="shared" si="41"/>
        <v>0</v>
      </c>
      <c r="BF33" s="40">
        <f t="shared" si="41"/>
        <v>0</v>
      </c>
      <c r="BG33" s="283">
        <f t="shared" si="41"/>
        <v>0</v>
      </c>
      <c r="BH33" s="267">
        <f t="shared" si="41"/>
        <v>24958567</v>
      </c>
      <c r="BI33" s="268">
        <f t="shared" si="41"/>
        <v>454515</v>
      </c>
      <c r="BJ33" s="269">
        <f t="shared" si="41"/>
        <v>25413082</v>
      </c>
      <c r="BK33" s="282">
        <f t="shared" si="41"/>
        <v>612247</v>
      </c>
      <c r="BL33" s="40">
        <f t="shared" si="41"/>
        <v>-454515</v>
      </c>
      <c r="BM33" s="269">
        <f t="shared" si="41"/>
        <v>157732</v>
      </c>
      <c r="BN33" s="284">
        <f t="shared" si="41"/>
        <v>25570814</v>
      </c>
    </row>
    <row r="34" spans="1:66" s="21" customFormat="1" ht="32.25" customHeight="1">
      <c r="A34" s="375"/>
      <c r="B34" s="355"/>
      <c r="C34" s="356"/>
      <c r="D34" s="386" t="s">
        <v>16</v>
      </c>
      <c r="E34" s="191" t="s">
        <v>19</v>
      </c>
      <c r="F34" s="31">
        <v>4510247</v>
      </c>
      <c r="G34" s="32">
        <v>0</v>
      </c>
      <c r="H34" s="33">
        <f>G34+F34</f>
        <v>4510247</v>
      </c>
      <c r="I34" s="31"/>
      <c r="J34" s="34"/>
      <c r="K34" s="33"/>
      <c r="L34" s="31"/>
      <c r="M34" s="34"/>
      <c r="N34" s="33"/>
      <c r="O34" s="31"/>
      <c r="P34" s="34"/>
      <c r="Q34" s="281"/>
      <c r="R34" s="31"/>
      <c r="S34" s="34"/>
      <c r="T34" s="35">
        <f>R34+S34</f>
        <v>0</v>
      </c>
      <c r="U34" s="31"/>
      <c r="V34" s="32"/>
      <c r="W34" s="35">
        <f>U34+V34</f>
        <v>0</v>
      </c>
      <c r="X34" s="31">
        <v>4404453</v>
      </c>
      <c r="Y34" s="36">
        <v>77959</v>
      </c>
      <c r="Z34" s="35">
        <f>X34+Y34</f>
        <v>4482412</v>
      </c>
      <c r="AA34" s="31">
        <v>0</v>
      </c>
      <c r="AB34" s="34">
        <v>0</v>
      </c>
      <c r="AC34" s="35">
        <v>0</v>
      </c>
      <c r="AD34" s="31">
        <v>0</v>
      </c>
      <c r="AE34" s="34">
        <v>0</v>
      </c>
      <c r="AF34" s="35">
        <v>0</v>
      </c>
      <c r="AG34" s="31">
        <v>0</v>
      </c>
      <c r="AH34" s="34">
        <v>0</v>
      </c>
      <c r="AI34" s="35">
        <v>0</v>
      </c>
      <c r="AJ34" s="31">
        <v>0</v>
      </c>
      <c r="AK34" s="34">
        <v>0</v>
      </c>
      <c r="AL34" s="35">
        <v>0</v>
      </c>
      <c r="AM34" s="31">
        <v>0</v>
      </c>
      <c r="AN34" s="34">
        <v>0</v>
      </c>
      <c r="AO34" s="35">
        <v>0</v>
      </c>
      <c r="AP34" s="31">
        <v>0</v>
      </c>
      <c r="AQ34" s="34">
        <v>0</v>
      </c>
      <c r="AR34" s="35">
        <v>0</v>
      </c>
      <c r="AS34" s="31">
        <v>0</v>
      </c>
      <c r="AT34" s="34">
        <v>0</v>
      </c>
      <c r="AU34" s="35">
        <v>0</v>
      </c>
      <c r="AV34" s="31">
        <v>0</v>
      </c>
      <c r="AW34" s="34">
        <v>0</v>
      </c>
      <c r="AX34" s="35">
        <v>0</v>
      </c>
      <c r="AY34" s="31">
        <v>0</v>
      </c>
      <c r="AZ34" s="34">
        <v>0</v>
      </c>
      <c r="BA34" s="35">
        <v>0</v>
      </c>
      <c r="BB34" s="31">
        <v>0</v>
      </c>
      <c r="BC34" s="34">
        <v>0</v>
      </c>
      <c r="BD34" s="35">
        <v>0</v>
      </c>
      <c r="BE34" s="31">
        <v>0</v>
      </c>
      <c r="BF34" s="34">
        <v>0</v>
      </c>
      <c r="BG34" s="35">
        <v>0</v>
      </c>
      <c r="BH34" s="37">
        <f t="shared" ref="BH34:BJ35" si="42">L34+O34+R34+U34+X34+AA34+AD34+AG34+AJ34+AM34</f>
        <v>4404453</v>
      </c>
      <c r="BI34" s="108">
        <f t="shared" si="42"/>
        <v>77959</v>
      </c>
      <c r="BJ34" s="33">
        <f t="shared" si="42"/>
        <v>4482412</v>
      </c>
      <c r="BK34" s="31">
        <v>105794</v>
      </c>
      <c r="BL34" s="36">
        <v>-77959</v>
      </c>
      <c r="BM34" s="33">
        <f>BL34+BK34</f>
        <v>27835</v>
      </c>
      <c r="BN34" s="39">
        <f>BM34+BJ34</f>
        <v>4510247</v>
      </c>
    </row>
    <row r="35" spans="1:66" s="21" customFormat="1" ht="32.25" customHeight="1">
      <c r="A35" s="375"/>
      <c r="B35" s="355"/>
      <c r="C35" s="356"/>
      <c r="D35" s="386"/>
      <c r="E35" s="191" t="s">
        <v>17</v>
      </c>
      <c r="F35" s="31">
        <v>2250</v>
      </c>
      <c r="G35" s="32">
        <v>0</v>
      </c>
      <c r="H35" s="33">
        <f>G35+F35</f>
        <v>2250</v>
      </c>
      <c r="I35" s="31"/>
      <c r="J35" s="34"/>
      <c r="K35" s="33"/>
      <c r="L35" s="31"/>
      <c r="M35" s="34"/>
      <c r="N35" s="33"/>
      <c r="O35" s="31"/>
      <c r="P35" s="34"/>
      <c r="Q35" s="35"/>
      <c r="R35" s="31"/>
      <c r="S35" s="34"/>
      <c r="T35" s="35">
        <f>R35+S35</f>
        <v>0</v>
      </c>
      <c r="U35" s="31"/>
      <c r="V35" s="32"/>
      <c r="W35" s="35">
        <f>U35+V35</f>
        <v>0</v>
      </c>
      <c r="X35" s="31">
        <v>0</v>
      </c>
      <c r="Y35" s="36">
        <v>2250</v>
      </c>
      <c r="Z35" s="35">
        <f>X35+Y35</f>
        <v>2250</v>
      </c>
      <c r="AA35" s="31">
        <v>0</v>
      </c>
      <c r="AB35" s="34">
        <v>0</v>
      </c>
      <c r="AC35" s="35">
        <v>0</v>
      </c>
      <c r="AD35" s="31">
        <v>0</v>
      </c>
      <c r="AE35" s="34">
        <v>0</v>
      </c>
      <c r="AF35" s="35">
        <v>0</v>
      </c>
      <c r="AG35" s="31">
        <v>0</v>
      </c>
      <c r="AH35" s="34">
        <v>0</v>
      </c>
      <c r="AI35" s="35">
        <v>0</v>
      </c>
      <c r="AJ35" s="31">
        <v>0</v>
      </c>
      <c r="AK35" s="34">
        <v>0</v>
      </c>
      <c r="AL35" s="35">
        <v>0</v>
      </c>
      <c r="AM35" s="31">
        <v>0</v>
      </c>
      <c r="AN35" s="34">
        <v>0</v>
      </c>
      <c r="AO35" s="35">
        <v>0</v>
      </c>
      <c r="AP35" s="31">
        <v>0</v>
      </c>
      <c r="AQ35" s="34">
        <v>0</v>
      </c>
      <c r="AR35" s="35">
        <v>0</v>
      </c>
      <c r="AS35" s="31">
        <v>0</v>
      </c>
      <c r="AT35" s="34">
        <v>0</v>
      </c>
      <c r="AU35" s="35">
        <v>0</v>
      </c>
      <c r="AV35" s="31">
        <v>0</v>
      </c>
      <c r="AW35" s="34">
        <v>0</v>
      </c>
      <c r="AX35" s="35">
        <v>0</v>
      </c>
      <c r="AY35" s="31">
        <v>0</v>
      </c>
      <c r="AZ35" s="34">
        <v>0</v>
      </c>
      <c r="BA35" s="35">
        <v>0</v>
      </c>
      <c r="BB35" s="31">
        <v>0</v>
      </c>
      <c r="BC35" s="34">
        <v>0</v>
      </c>
      <c r="BD35" s="35">
        <v>0</v>
      </c>
      <c r="BE35" s="31">
        <v>0</v>
      </c>
      <c r="BF35" s="34">
        <v>0</v>
      </c>
      <c r="BG35" s="35">
        <v>0</v>
      </c>
      <c r="BH35" s="37">
        <f t="shared" si="42"/>
        <v>0</v>
      </c>
      <c r="BI35" s="108">
        <f t="shared" si="42"/>
        <v>2250</v>
      </c>
      <c r="BJ35" s="33">
        <f t="shared" si="42"/>
        <v>2250</v>
      </c>
      <c r="BK35" s="31">
        <v>2250</v>
      </c>
      <c r="BL35" s="36">
        <v>-2250</v>
      </c>
      <c r="BM35" s="33">
        <f>BL35+BK35</f>
        <v>0</v>
      </c>
      <c r="BN35" s="39">
        <f>BM35+BJ35</f>
        <v>2250</v>
      </c>
    </row>
    <row r="36" spans="1:66" s="41" customFormat="1" ht="32.25" customHeight="1">
      <c r="A36" s="375"/>
      <c r="B36" s="355"/>
      <c r="C36" s="356"/>
      <c r="D36" s="389" t="s">
        <v>5</v>
      </c>
      <c r="E36" s="390"/>
      <c r="F36" s="43">
        <f>F35+F34</f>
        <v>4512497</v>
      </c>
      <c r="G36" s="44">
        <f>G35+G34</f>
        <v>0</v>
      </c>
      <c r="H36" s="45">
        <f>H35+H34</f>
        <v>4512497</v>
      </c>
      <c r="I36" s="43"/>
      <c r="J36" s="40"/>
      <c r="K36" s="45"/>
      <c r="L36" s="43"/>
      <c r="M36" s="40"/>
      <c r="N36" s="45"/>
      <c r="O36" s="43"/>
      <c r="P36" s="44"/>
      <c r="Q36" s="46"/>
      <c r="R36" s="43">
        <f t="shared" ref="R36:BN36" si="43">R35+R34</f>
        <v>0</v>
      </c>
      <c r="S36" s="44">
        <f t="shared" si="43"/>
        <v>0</v>
      </c>
      <c r="T36" s="46">
        <f t="shared" si="43"/>
        <v>0</v>
      </c>
      <c r="U36" s="43">
        <f t="shared" si="43"/>
        <v>0</v>
      </c>
      <c r="V36" s="44">
        <f t="shared" si="43"/>
        <v>0</v>
      </c>
      <c r="W36" s="46">
        <f t="shared" si="43"/>
        <v>0</v>
      </c>
      <c r="X36" s="43">
        <f t="shared" si="43"/>
        <v>4404453</v>
      </c>
      <c r="Y36" s="44">
        <f t="shared" si="43"/>
        <v>80209</v>
      </c>
      <c r="Z36" s="46">
        <f t="shared" si="43"/>
        <v>4484662</v>
      </c>
      <c r="AA36" s="43">
        <f t="shared" si="43"/>
        <v>0</v>
      </c>
      <c r="AB36" s="44">
        <f t="shared" si="43"/>
        <v>0</v>
      </c>
      <c r="AC36" s="46">
        <f t="shared" si="43"/>
        <v>0</v>
      </c>
      <c r="AD36" s="43">
        <f t="shared" si="43"/>
        <v>0</v>
      </c>
      <c r="AE36" s="44">
        <f t="shared" si="43"/>
        <v>0</v>
      </c>
      <c r="AF36" s="46">
        <f t="shared" si="43"/>
        <v>0</v>
      </c>
      <c r="AG36" s="43">
        <f t="shared" si="43"/>
        <v>0</v>
      </c>
      <c r="AH36" s="44">
        <f t="shared" si="43"/>
        <v>0</v>
      </c>
      <c r="AI36" s="46">
        <f t="shared" si="43"/>
        <v>0</v>
      </c>
      <c r="AJ36" s="43">
        <f t="shared" si="43"/>
        <v>0</v>
      </c>
      <c r="AK36" s="44">
        <f t="shared" si="43"/>
        <v>0</v>
      </c>
      <c r="AL36" s="46">
        <f t="shared" si="43"/>
        <v>0</v>
      </c>
      <c r="AM36" s="43">
        <f t="shared" si="43"/>
        <v>0</v>
      </c>
      <c r="AN36" s="44">
        <f t="shared" si="43"/>
        <v>0</v>
      </c>
      <c r="AO36" s="46">
        <f t="shared" si="43"/>
        <v>0</v>
      </c>
      <c r="AP36" s="43">
        <f t="shared" si="43"/>
        <v>0</v>
      </c>
      <c r="AQ36" s="44">
        <f t="shared" si="43"/>
        <v>0</v>
      </c>
      <c r="AR36" s="46">
        <f t="shared" si="43"/>
        <v>0</v>
      </c>
      <c r="AS36" s="43">
        <f t="shared" si="43"/>
        <v>0</v>
      </c>
      <c r="AT36" s="44">
        <f t="shared" si="43"/>
        <v>0</v>
      </c>
      <c r="AU36" s="46">
        <f t="shared" si="43"/>
        <v>0</v>
      </c>
      <c r="AV36" s="43">
        <f t="shared" si="43"/>
        <v>0</v>
      </c>
      <c r="AW36" s="44">
        <f t="shared" si="43"/>
        <v>0</v>
      </c>
      <c r="AX36" s="46">
        <f t="shared" si="43"/>
        <v>0</v>
      </c>
      <c r="AY36" s="43">
        <f t="shared" si="43"/>
        <v>0</v>
      </c>
      <c r="AZ36" s="44">
        <f t="shared" si="43"/>
        <v>0</v>
      </c>
      <c r="BA36" s="46">
        <f t="shared" si="43"/>
        <v>0</v>
      </c>
      <c r="BB36" s="43">
        <f t="shared" si="43"/>
        <v>0</v>
      </c>
      <c r="BC36" s="44">
        <f t="shared" si="43"/>
        <v>0</v>
      </c>
      <c r="BD36" s="46">
        <f t="shared" si="43"/>
        <v>0</v>
      </c>
      <c r="BE36" s="43">
        <f t="shared" si="43"/>
        <v>0</v>
      </c>
      <c r="BF36" s="44">
        <f t="shared" si="43"/>
        <v>0</v>
      </c>
      <c r="BG36" s="46">
        <f t="shared" si="43"/>
        <v>0</v>
      </c>
      <c r="BH36" s="47">
        <f t="shared" si="43"/>
        <v>4404453</v>
      </c>
      <c r="BI36" s="48">
        <f t="shared" si="43"/>
        <v>80209</v>
      </c>
      <c r="BJ36" s="45">
        <f t="shared" si="43"/>
        <v>4484662</v>
      </c>
      <c r="BK36" s="43">
        <f t="shared" si="43"/>
        <v>108044</v>
      </c>
      <c r="BL36" s="44">
        <f t="shared" si="43"/>
        <v>-80209</v>
      </c>
      <c r="BM36" s="45">
        <f t="shared" si="43"/>
        <v>27835</v>
      </c>
      <c r="BN36" s="49">
        <f t="shared" si="43"/>
        <v>4512497</v>
      </c>
    </row>
    <row r="37" spans="1:66" s="21" customFormat="1" ht="32.25" customHeight="1">
      <c r="A37" s="375"/>
      <c r="B37" s="355"/>
      <c r="C37" s="356"/>
      <c r="D37" s="391" t="s">
        <v>19</v>
      </c>
      <c r="E37" s="392"/>
      <c r="F37" s="31">
        <f t="shared" ref="F37:BN38" si="44">F31+F34</f>
        <v>30068311</v>
      </c>
      <c r="G37" s="34">
        <f t="shared" si="44"/>
        <v>0</v>
      </c>
      <c r="H37" s="33">
        <f t="shared" si="44"/>
        <v>30068311</v>
      </c>
      <c r="I37" s="31">
        <f t="shared" si="44"/>
        <v>0</v>
      </c>
      <c r="J37" s="34">
        <f t="shared" si="44"/>
        <v>0</v>
      </c>
      <c r="K37" s="33">
        <f t="shared" si="44"/>
        <v>0</v>
      </c>
      <c r="L37" s="31">
        <f t="shared" si="44"/>
        <v>0</v>
      </c>
      <c r="M37" s="34">
        <f t="shared" si="44"/>
        <v>0</v>
      </c>
      <c r="N37" s="33">
        <f t="shared" si="44"/>
        <v>0</v>
      </c>
      <c r="O37" s="31">
        <f t="shared" si="44"/>
        <v>0</v>
      </c>
      <c r="P37" s="34">
        <f t="shared" si="44"/>
        <v>0</v>
      </c>
      <c r="Q37" s="35">
        <f t="shared" si="44"/>
        <v>0</v>
      </c>
      <c r="R37" s="31">
        <f t="shared" si="44"/>
        <v>0</v>
      </c>
      <c r="S37" s="34">
        <f t="shared" si="44"/>
        <v>0</v>
      </c>
      <c r="T37" s="35">
        <f t="shared" si="44"/>
        <v>0</v>
      </c>
      <c r="U37" s="31">
        <f t="shared" si="44"/>
        <v>0</v>
      </c>
      <c r="V37" s="34">
        <f t="shared" si="44"/>
        <v>0</v>
      </c>
      <c r="W37" s="35">
        <f t="shared" si="44"/>
        <v>0</v>
      </c>
      <c r="X37" s="31">
        <f t="shared" si="44"/>
        <v>29363020</v>
      </c>
      <c r="Y37" s="34">
        <f t="shared" si="44"/>
        <v>519724</v>
      </c>
      <c r="Z37" s="35">
        <f t="shared" si="44"/>
        <v>29882744</v>
      </c>
      <c r="AA37" s="31">
        <f t="shared" si="44"/>
        <v>0</v>
      </c>
      <c r="AB37" s="34">
        <f t="shared" si="44"/>
        <v>0</v>
      </c>
      <c r="AC37" s="35">
        <f t="shared" si="44"/>
        <v>0</v>
      </c>
      <c r="AD37" s="31">
        <f t="shared" si="44"/>
        <v>0</v>
      </c>
      <c r="AE37" s="34">
        <f t="shared" si="44"/>
        <v>0</v>
      </c>
      <c r="AF37" s="35">
        <f t="shared" si="44"/>
        <v>0</v>
      </c>
      <c r="AG37" s="31">
        <f t="shared" si="44"/>
        <v>0</v>
      </c>
      <c r="AH37" s="34">
        <f t="shared" si="44"/>
        <v>0</v>
      </c>
      <c r="AI37" s="35">
        <f t="shared" si="44"/>
        <v>0</v>
      </c>
      <c r="AJ37" s="31">
        <f t="shared" si="44"/>
        <v>0</v>
      </c>
      <c r="AK37" s="34">
        <f t="shared" si="44"/>
        <v>0</v>
      </c>
      <c r="AL37" s="35">
        <f t="shared" si="44"/>
        <v>0</v>
      </c>
      <c r="AM37" s="31">
        <f t="shared" si="44"/>
        <v>0</v>
      </c>
      <c r="AN37" s="34">
        <f t="shared" si="44"/>
        <v>0</v>
      </c>
      <c r="AO37" s="35">
        <f t="shared" si="44"/>
        <v>0</v>
      </c>
      <c r="AP37" s="31">
        <f t="shared" si="44"/>
        <v>0</v>
      </c>
      <c r="AQ37" s="34">
        <f t="shared" si="44"/>
        <v>0</v>
      </c>
      <c r="AR37" s="35">
        <f t="shared" si="44"/>
        <v>0</v>
      </c>
      <c r="AS37" s="31">
        <f t="shared" si="44"/>
        <v>0</v>
      </c>
      <c r="AT37" s="34">
        <f t="shared" si="44"/>
        <v>0</v>
      </c>
      <c r="AU37" s="35">
        <f t="shared" si="44"/>
        <v>0</v>
      </c>
      <c r="AV37" s="31">
        <f t="shared" si="44"/>
        <v>0</v>
      </c>
      <c r="AW37" s="34">
        <f t="shared" si="44"/>
        <v>0</v>
      </c>
      <c r="AX37" s="35">
        <f t="shared" si="44"/>
        <v>0</v>
      </c>
      <c r="AY37" s="31">
        <f t="shared" si="44"/>
        <v>0</v>
      </c>
      <c r="AZ37" s="34">
        <f t="shared" si="44"/>
        <v>0</v>
      </c>
      <c r="BA37" s="35">
        <f t="shared" si="44"/>
        <v>0</v>
      </c>
      <c r="BB37" s="31">
        <f t="shared" si="44"/>
        <v>0</v>
      </c>
      <c r="BC37" s="34">
        <f t="shared" si="44"/>
        <v>0</v>
      </c>
      <c r="BD37" s="35">
        <f t="shared" si="44"/>
        <v>0</v>
      </c>
      <c r="BE37" s="31">
        <f t="shared" si="44"/>
        <v>0</v>
      </c>
      <c r="BF37" s="34">
        <f t="shared" si="44"/>
        <v>0</v>
      </c>
      <c r="BG37" s="35">
        <f t="shared" si="44"/>
        <v>0</v>
      </c>
      <c r="BH37" s="37">
        <f t="shared" si="44"/>
        <v>29363020</v>
      </c>
      <c r="BI37" s="42">
        <f t="shared" si="44"/>
        <v>519724</v>
      </c>
      <c r="BJ37" s="33">
        <f t="shared" si="44"/>
        <v>29882744</v>
      </c>
      <c r="BK37" s="31">
        <f t="shared" si="44"/>
        <v>705291</v>
      </c>
      <c r="BL37" s="34">
        <f t="shared" si="44"/>
        <v>-519724</v>
      </c>
      <c r="BM37" s="33">
        <f t="shared" si="44"/>
        <v>185567</v>
      </c>
      <c r="BN37" s="39">
        <f t="shared" si="44"/>
        <v>30068311</v>
      </c>
    </row>
    <row r="38" spans="1:66" s="21" customFormat="1" ht="32.25" customHeight="1">
      <c r="A38" s="375"/>
      <c r="B38" s="355"/>
      <c r="C38" s="356"/>
      <c r="D38" s="391" t="s">
        <v>17</v>
      </c>
      <c r="E38" s="392"/>
      <c r="F38" s="31">
        <f t="shared" si="44"/>
        <v>15000</v>
      </c>
      <c r="G38" s="34">
        <f t="shared" si="44"/>
        <v>0</v>
      </c>
      <c r="H38" s="33">
        <f t="shared" si="44"/>
        <v>15000</v>
      </c>
      <c r="I38" s="31">
        <f t="shared" si="44"/>
        <v>0</v>
      </c>
      <c r="J38" s="34">
        <f t="shared" si="44"/>
        <v>0</v>
      </c>
      <c r="K38" s="33">
        <f t="shared" si="44"/>
        <v>0</v>
      </c>
      <c r="L38" s="31">
        <f t="shared" si="44"/>
        <v>0</v>
      </c>
      <c r="M38" s="34">
        <f t="shared" si="44"/>
        <v>0</v>
      </c>
      <c r="N38" s="33">
        <f t="shared" si="44"/>
        <v>0</v>
      </c>
      <c r="O38" s="31">
        <f t="shared" si="44"/>
        <v>0</v>
      </c>
      <c r="P38" s="34">
        <f t="shared" si="44"/>
        <v>0</v>
      </c>
      <c r="Q38" s="35">
        <f t="shared" si="44"/>
        <v>0</v>
      </c>
      <c r="R38" s="31">
        <f t="shared" si="44"/>
        <v>0</v>
      </c>
      <c r="S38" s="34">
        <f t="shared" si="44"/>
        <v>0</v>
      </c>
      <c r="T38" s="35">
        <f t="shared" si="44"/>
        <v>0</v>
      </c>
      <c r="U38" s="31">
        <f t="shared" si="44"/>
        <v>0</v>
      </c>
      <c r="V38" s="34">
        <f t="shared" si="44"/>
        <v>0</v>
      </c>
      <c r="W38" s="35">
        <f t="shared" si="44"/>
        <v>0</v>
      </c>
      <c r="X38" s="31">
        <f t="shared" si="44"/>
        <v>0</v>
      </c>
      <c r="Y38" s="34">
        <f t="shared" si="44"/>
        <v>15000</v>
      </c>
      <c r="Z38" s="35">
        <f t="shared" si="44"/>
        <v>15000</v>
      </c>
      <c r="AA38" s="31">
        <f t="shared" si="44"/>
        <v>0</v>
      </c>
      <c r="AB38" s="34">
        <f t="shared" si="44"/>
        <v>0</v>
      </c>
      <c r="AC38" s="35">
        <f t="shared" si="44"/>
        <v>0</v>
      </c>
      <c r="AD38" s="31">
        <f t="shared" si="44"/>
        <v>0</v>
      </c>
      <c r="AE38" s="34">
        <f t="shared" si="44"/>
        <v>0</v>
      </c>
      <c r="AF38" s="35">
        <f t="shared" si="44"/>
        <v>0</v>
      </c>
      <c r="AG38" s="31">
        <f t="shared" si="44"/>
        <v>0</v>
      </c>
      <c r="AH38" s="34">
        <f t="shared" si="44"/>
        <v>0</v>
      </c>
      <c r="AI38" s="35">
        <f t="shared" si="44"/>
        <v>0</v>
      </c>
      <c r="AJ38" s="31">
        <f t="shared" si="44"/>
        <v>0</v>
      </c>
      <c r="AK38" s="34">
        <f t="shared" si="44"/>
        <v>0</v>
      </c>
      <c r="AL38" s="35">
        <f t="shared" si="44"/>
        <v>0</v>
      </c>
      <c r="AM38" s="31">
        <f t="shared" si="44"/>
        <v>0</v>
      </c>
      <c r="AN38" s="34">
        <f t="shared" si="44"/>
        <v>0</v>
      </c>
      <c r="AO38" s="35">
        <f t="shared" si="44"/>
        <v>0</v>
      </c>
      <c r="AP38" s="31">
        <f t="shared" si="44"/>
        <v>0</v>
      </c>
      <c r="AQ38" s="34">
        <f t="shared" si="44"/>
        <v>0</v>
      </c>
      <c r="AR38" s="35">
        <f t="shared" si="44"/>
        <v>0</v>
      </c>
      <c r="AS38" s="31">
        <f t="shared" si="44"/>
        <v>0</v>
      </c>
      <c r="AT38" s="34">
        <f t="shared" si="44"/>
        <v>0</v>
      </c>
      <c r="AU38" s="35">
        <f t="shared" si="44"/>
        <v>0</v>
      </c>
      <c r="AV38" s="31">
        <f t="shared" si="44"/>
        <v>0</v>
      </c>
      <c r="AW38" s="34">
        <f t="shared" si="44"/>
        <v>0</v>
      </c>
      <c r="AX38" s="35">
        <f t="shared" si="44"/>
        <v>0</v>
      </c>
      <c r="AY38" s="31">
        <f t="shared" si="44"/>
        <v>0</v>
      </c>
      <c r="AZ38" s="34">
        <f t="shared" si="44"/>
        <v>0</v>
      </c>
      <c r="BA38" s="35">
        <f t="shared" si="44"/>
        <v>0</v>
      </c>
      <c r="BB38" s="31">
        <f t="shared" si="44"/>
        <v>0</v>
      </c>
      <c r="BC38" s="34">
        <f t="shared" si="44"/>
        <v>0</v>
      </c>
      <c r="BD38" s="35">
        <f t="shared" si="44"/>
        <v>0</v>
      </c>
      <c r="BE38" s="31">
        <f t="shared" si="44"/>
        <v>0</v>
      </c>
      <c r="BF38" s="34">
        <f t="shared" si="44"/>
        <v>0</v>
      </c>
      <c r="BG38" s="35">
        <f t="shared" si="44"/>
        <v>0</v>
      </c>
      <c r="BH38" s="37">
        <f t="shared" si="44"/>
        <v>0</v>
      </c>
      <c r="BI38" s="42">
        <f t="shared" si="44"/>
        <v>15000</v>
      </c>
      <c r="BJ38" s="33">
        <f t="shared" si="44"/>
        <v>15000</v>
      </c>
      <c r="BK38" s="31">
        <f t="shared" si="44"/>
        <v>15000</v>
      </c>
      <c r="BL38" s="34">
        <f t="shared" si="44"/>
        <v>-15000</v>
      </c>
      <c r="BM38" s="33">
        <f t="shared" si="44"/>
        <v>0</v>
      </c>
      <c r="BN38" s="39">
        <f t="shared" si="44"/>
        <v>15000</v>
      </c>
    </row>
    <row r="39" spans="1:66" s="21" customFormat="1" ht="32.25" customHeight="1" thickBot="1">
      <c r="A39" s="384"/>
      <c r="B39" s="351"/>
      <c r="C39" s="353"/>
      <c r="D39" s="346" t="s">
        <v>5</v>
      </c>
      <c r="E39" s="347"/>
      <c r="F39" s="151">
        <f t="shared" ref="F39:BN39" si="45">F38+F37</f>
        <v>30083311</v>
      </c>
      <c r="G39" s="152">
        <f t="shared" si="45"/>
        <v>0</v>
      </c>
      <c r="H39" s="153">
        <f t="shared" si="45"/>
        <v>30083311</v>
      </c>
      <c r="I39" s="151">
        <f t="shared" si="45"/>
        <v>0</v>
      </c>
      <c r="J39" s="152">
        <f t="shared" si="45"/>
        <v>0</v>
      </c>
      <c r="K39" s="153">
        <f t="shared" si="45"/>
        <v>0</v>
      </c>
      <c r="L39" s="151">
        <f t="shared" si="45"/>
        <v>0</v>
      </c>
      <c r="M39" s="152">
        <f t="shared" si="45"/>
        <v>0</v>
      </c>
      <c r="N39" s="153">
        <f t="shared" si="45"/>
        <v>0</v>
      </c>
      <c r="O39" s="151">
        <f t="shared" si="45"/>
        <v>0</v>
      </c>
      <c r="P39" s="152">
        <f t="shared" si="45"/>
        <v>0</v>
      </c>
      <c r="Q39" s="153">
        <f t="shared" si="45"/>
        <v>0</v>
      </c>
      <c r="R39" s="151">
        <f t="shared" si="45"/>
        <v>0</v>
      </c>
      <c r="S39" s="152">
        <f t="shared" si="45"/>
        <v>0</v>
      </c>
      <c r="T39" s="153">
        <f t="shared" si="45"/>
        <v>0</v>
      </c>
      <c r="U39" s="151">
        <f t="shared" si="45"/>
        <v>0</v>
      </c>
      <c r="V39" s="152">
        <f t="shared" si="45"/>
        <v>0</v>
      </c>
      <c r="W39" s="153">
        <f t="shared" si="45"/>
        <v>0</v>
      </c>
      <c r="X39" s="151">
        <f t="shared" si="45"/>
        <v>29363020</v>
      </c>
      <c r="Y39" s="152">
        <f t="shared" si="45"/>
        <v>534724</v>
      </c>
      <c r="Z39" s="153">
        <f t="shared" si="45"/>
        <v>29897744</v>
      </c>
      <c r="AA39" s="151">
        <f t="shared" si="45"/>
        <v>0</v>
      </c>
      <c r="AB39" s="152">
        <f t="shared" si="45"/>
        <v>0</v>
      </c>
      <c r="AC39" s="153">
        <f t="shared" si="45"/>
        <v>0</v>
      </c>
      <c r="AD39" s="151">
        <f t="shared" si="45"/>
        <v>0</v>
      </c>
      <c r="AE39" s="152">
        <f t="shared" si="45"/>
        <v>0</v>
      </c>
      <c r="AF39" s="153">
        <f t="shared" si="45"/>
        <v>0</v>
      </c>
      <c r="AG39" s="151">
        <f t="shared" si="45"/>
        <v>0</v>
      </c>
      <c r="AH39" s="152">
        <f t="shared" si="45"/>
        <v>0</v>
      </c>
      <c r="AI39" s="153">
        <f t="shared" si="45"/>
        <v>0</v>
      </c>
      <c r="AJ39" s="151">
        <f t="shared" si="45"/>
        <v>0</v>
      </c>
      <c r="AK39" s="152">
        <f t="shared" si="45"/>
        <v>0</v>
      </c>
      <c r="AL39" s="153">
        <f t="shared" si="45"/>
        <v>0</v>
      </c>
      <c r="AM39" s="151">
        <f t="shared" si="45"/>
        <v>0</v>
      </c>
      <c r="AN39" s="152">
        <f t="shared" si="45"/>
        <v>0</v>
      </c>
      <c r="AO39" s="153">
        <f t="shared" si="45"/>
        <v>0</v>
      </c>
      <c r="AP39" s="151">
        <f t="shared" si="45"/>
        <v>0</v>
      </c>
      <c r="AQ39" s="152">
        <f t="shared" si="45"/>
        <v>0</v>
      </c>
      <c r="AR39" s="153">
        <f t="shared" si="45"/>
        <v>0</v>
      </c>
      <c r="AS39" s="151">
        <f t="shared" si="45"/>
        <v>0</v>
      </c>
      <c r="AT39" s="152">
        <f t="shared" si="45"/>
        <v>0</v>
      </c>
      <c r="AU39" s="153">
        <f t="shared" si="45"/>
        <v>0</v>
      </c>
      <c r="AV39" s="151">
        <f t="shared" si="45"/>
        <v>0</v>
      </c>
      <c r="AW39" s="152">
        <f t="shared" si="45"/>
        <v>0</v>
      </c>
      <c r="AX39" s="153">
        <f t="shared" si="45"/>
        <v>0</v>
      </c>
      <c r="AY39" s="151">
        <f t="shared" si="45"/>
        <v>0</v>
      </c>
      <c r="AZ39" s="152">
        <f t="shared" si="45"/>
        <v>0</v>
      </c>
      <c r="BA39" s="153">
        <f t="shared" si="45"/>
        <v>0</v>
      </c>
      <c r="BB39" s="151">
        <f t="shared" si="45"/>
        <v>0</v>
      </c>
      <c r="BC39" s="152">
        <f t="shared" si="45"/>
        <v>0</v>
      </c>
      <c r="BD39" s="153">
        <f t="shared" si="45"/>
        <v>0</v>
      </c>
      <c r="BE39" s="151">
        <f t="shared" si="45"/>
        <v>0</v>
      </c>
      <c r="BF39" s="152">
        <f t="shared" si="45"/>
        <v>0</v>
      </c>
      <c r="BG39" s="153">
        <f t="shared" si="45"/>
        <v>0</v>
      </c>
      <c r="BH39" s="151">
        <f t="shared" si="45"/>
        <v>29363020</v>
      </c>
      <c r="BI39" s="152">
        <f t="shared" si="45"/>
        <v>534724</v>
      </c>
      <c r="BJ39" s="153">
        <f t="shared" si="45"/>
        <v>29897744</v>
      </c>
      <c r="BK39" s="151">
        <f t="shared" si="45"/>
        <v>720291</v>
      </c>
      <c r="BL39" s="152">
        <f t="shared" si="45"/>
        <v>-534724</v>
      </c>
      <c r="BM39" s="153">
        <f t="shared" si="45"/>
        <v>185567</v>
      </c>
      <c r="BN39" s="181">
        <f t="shared" si="45"/>
        <v>30083311</v>
      </c>
    </row>
    <row r="40" spans="1:66" s="21" customFormat="1" ht="39" customHeight="1" thickTop="1">
      <c r="A40" s="340">
        <v>9</v>
      </c>
      <c r="B40" s="342" t="s">
        <v>60</v>
      </c>
      <c r="C40" s="352" t="s">
        <v>36</v>
      </c>
      <c r="D40" s="371" t="s">
        <v>20</v>
      </c>
      <c r="E40" s="190" t="s">
        <v>19</v>
      </c>
      <c r="F40" s="155">
        <v>13000760</v>
      </c>
      <c r="G40" s="158">
        <v>0</v>
      </c>
      <c r="H40" s="157">
        <f>G40+F40</f>
        <v>13000760</v>
      </c>
      <c r="I40" s="155"/>
      <c r="J40" s="158"/>
      <c r="K40" s="157">
        <f>J40+I40</f>
        <v>0</v>
      </c>
      <c r="L40" s="155">
        <v>0</v>
      </c>
      <c r="M40" s="156">
        <v>0</v>
      </c>
      <c r="N40" s="157">
        <f>M40+L40</f>
        <v>0</v>
      </c>
      <c r="O40" s="156"/>
      <c r="P40" s="156"/>
      <c r="Q40" s="157"/>
      <c r="R40" s="155"/>
      <c r="S40" s="158"/>
      <c r="T40" s="157">
        <f>R40+S40</f>
        <v>0</v>
      </c>
      <c r="U40" s="155">
        <v>0</v>
      </c>
      <c r="V40" s="158">
        <v>0</v>
      </c>
      <c r="W40" s="157">
        <f>U40+V40</f>
        <v>0</v>
      </c>
      <c r="X40" s="155">
        <v>0</v>
      </c>
      <c r="Y40" s="158">
        <v>0</v>
      </c>
      <c r="Z40" s="157">
        <f>X40+Y40</f>
        <v>0</v>
      </c>
      <c r="AA40" s="155">
        <v>0</v>
      </c>
      <c r="AB40" s="158">
        <v>0</v>
      </c>
      <c r="AC40" s="157">
        <f>AA40+AB40</f>
        <v>0</v>
      </c>
      <c r="AD40" s="155">
        <v>0</v>
      </c>
      <c r="AE40" s="158">
        <v>0</v>
      </c>
      <c r="AF40" s="157">
        <f>AD40+AE40</f>
        <v>0</v>
      </c>
      <c r="AG40" s="155">
        <v>0</v>
      </c>
      <c r="AH40" s="158">
        <v>0</v>
      </c>
      <c r="AI40" s="157">
        <f>AG40+AH40</f>
        <v>0</v>
      </c>
      <c r="AJ40" s="155">
        <v>0</v>
      </c>
      <c r="AK40" s="158">
        <v>0</v>
      </c>
      <c r="AL40" s="157">
        <f>AJ40+AK40</f>
        <v>0</v>
      </c>
      <c r="AM40" s="155">
        <v>0</v>
      </c>
      <c r="AN40" s="167">
        <v>0</v>
      </c>
      <c r="AO40" s="168">
        <f>AM40+AN40</f>
        <v>0</v>
      </c>
      <c r="AP40" s="155">
        <v>0</v>
      </c>
      <c r="AQ40" s="167">
        <v>0</v>
      </c>
      <c r="AR40" s="182">
        <f>AP40+AQ40</f>
        <v>0</v>
      </c>
      <c r="AS40" s="167"/>
      <c r="AT40" s="167"/>
      <c r="AU40" s="168"/>
      <c r="AV40" s="155"/>
      <c r="AW40" s="167"/>
      <c r="AX40" s="168"/>
      <c r="AY40" s="155"/>
      <c r="AZ40" s="167"/>
      <c r="BA40" s="168"/>
      <c r="BB40" s="155"/>
      <c r="BC40" s="167"/>
      <c r="BD40" s="168"/>
      <c r="BE40" s="155"/>
      <c r="BF40" s="167"/>
      <c r="BG40" s="168"/>
      <c r="BH40" s="160">
        <f>I40+L40+O40+R40+U40+X40+AA40+AD40+AG40+AJ40+AM40</f>
        <v>0</v>
      </c>
      <c r="BI40" s="169">
        <f t="shared" ref="BH40:BJ41" si="46">J40+M40+P40+S40+V40+Y40+AB40+AE40+AH40+AK40+AN40</f>
        <v>0</v>
      </c>
      <c r="BJ40" s="157">
        <f t="shared" si="46"/>
        <v>0</v>
      </c>
      <c r="BK40" s="155">
        <v>13000760</v>
      </c>
      <c r="BL40" s="158">
        <v>0</v>
      </c>
      <c r="BM40" s="157">
        <f>BL40+BK40</f>
        <v>13000760</v>
      </c>
      <c r="BN40" s="162">
        <f>BM40+BJ40</f>
        <v>13000760</v>
      </c>
    </row>
    <row r="41" spans="1:66" ht="48.75" customHeight="1">
      <c r="A41" s="354"/>
      <c r="B41" s="359"/>
      <c r="C41" s="356"/>
      <c r="D41" s="338"/>
      <c r="E41" s="191" t="s">
        <v>17</v>
      </c>
      <c r="F41" s="60">
        <v>69645919</v>
      </c>
      <c r="G41" s="22">
        <v>-5144341</v>
      </c>
      <c r="H41" s="61">
        <f>G41+F41</f>
        <v>64501578</v>
      </c>
      <c r="I41" s="60"/>
      <c r="J41" s="62"/>
      <c r="K41" s="61">
        <f>J41+I41</f>
        <v>0</v>
      </c>
      <c r="L41" s="60">
        <v>0</v>
      </c>
      <c r="M41" s="22">
        <v>0</v>
      </c>
      <c r="N41" s="61">
        <f>M41+L41</f>
        <v>0</v>
      </c>
      <c r="O41" s="23"/>
      <c r="P41" s="23"/>
      <c r="Q41" s="61"/>
      <c r="R41" s="24"/>
      <c r="S41" s="23"/>
      <c r="T41" s="61">
        <f>R41+S41</f>
        <v>0</v>
      </c>
      <c r="U41" s="24"/>
      <c r="V41" s="25"/>
      <c r="W41" s="61">
        <f>U41+V41</f>
        <v>0</v>
      </c>
      <c r="X41" s="24">
        <v>13927220</v>
      </c>
      <c r="Y41" s="25">
        <v>-5144341</v>
      </c>
      <c r="Z41" s="61">
        <f>X41+Y41</f>
        <v>8782879</v>
      </c>
      <c r="AA41" s="24">
        <v>0</v>
      </c>
      <c r="AB41" s="25">
        <v>0</v>
      </c>
      <c r="AC41" s="61">
        <f>AA41+AB41</f>
        <v>0</v>
      </c>
      <c r="AD41" s="24">
        <v>0</v>
      </c>
      <c r="AE41" s="25">
        <v>0</v>
      </c>
      <c r="AF41" s="61">
        <f>AD41+AE41</f>
        <v>0</v>
      </c>
      <c r="AG41" s="24">
        <v>0</v>
      </c>
      <c r="AH41" s="25">
        <v>0</v>
      </c>
      <c r="AI41" s="61">
        <f>AG41+AH41</f>
        <v>0</v>
      </c>
      <c r="AJ41" s="24">
        <v>0</v>
      </c>
      <c r="AK41" s="25">
        <v>0</v>
      </c>
      <c r="AL41" s="61">
        <f>AJ41+AK41</f>
        <v>0</v>
      </c>
      <c r="AM41" s="24">
        <v>0</v>
      </c>
      <c r="AN41" s="23">
        <v>0</v>
      </c>
      <c r="AO41" s="138">
        <f>AM41+AN41</f>
        <v>0</v>
      </c>
      <c r="AP41" s="24">
        <v>0</v>
      </c>
      <c r="AQ41" s="23">
        <v>0</v>
      </c>
      <c r="AR41" s="136">
        <f>AP41+AQ41</f>
        <v>0</v>
      </c>
      <c r="AS41" s="139"/>
      <c r="AT41" s="23"/>
      <c r="AU41" s="133"/>
      <c r="AV41" s="24"/>
      <c r="AW41" s="23"/>
      <c r="AX41" s="133"/>
      <c r="AY41" s="24"/>
      <c r="AZ41" s="23"/>
      <c r="BA41" s="133"/>
      <c r="BB41" s="24"/>
      <c r="BC41" s="23"/>
      <c r="BD41" s="133"/>
      <c r="BE41" s="24"/>
      <c r="BF41" s="23"/>
      <c r="BG41" s="133"/>
      <c r="BH41" s="60">
        <f t="shared" si="46"/>
        <v>13927220</v>
      </c>
      <c r="BI41" s="22">
        <f>J41+M41+P41+S41+V41+Y41+AB41+AE41+AH41+AK41+AN41</f>
        <v>-5144341</v>
      </c>
      <c r="BJ41" s="61">
        <f t="shared" si="46"/>
        <v>8782879</v>
      </c>
      <c r="BK41" s="60">
        <v>55718699</v>
      </c>
      <c r="BL41" s="25"/>
      <c r="BM41" s="61">
        <f>BL41+BK41</f>
        <v>55718699</v>
      </c>
      <c r="BN41" s="63">
        <f>BM41+BJ41</f>
        <v>64501578</v>
      </c>
    </row>
    <row r="42" spans="1:66" s="21" customFormat="1" ht="40.5" customHeight="1" thickBot="1">
      <c r="A42" s="354"/>
      <c r="B42" s="359"/>
      <c r="C42" s="356"/>
      <c r="D42" s="360" t="s">
        <v>5</v>
      </c>
      <c r="E42" s="361"/>
      <c r="F42" s="113">
        <f t="shared" ref="F42:N42" si="47">F41+F40</f>
        <v>82646679</v>
      </c>
      <c r="G42" s="114">
        <f t="shared" si="47"/>
        <v>-5144341</v>
      </c>
      <c r="H42" s="298">
        <f t="shared" si="47"/>
        <v>77502338</v>
      </c>
      <c r="I42" s="301">
        <f t="shared" si="47"/>
        <v>0</v>
      </c>
      <c r="J42" s="302">
        <f t="shared" si="47"/>
        <v>0</v>
      </c>
      <c r="K42" s="298">
        <f t="shared" si="47"/>
        <v>0</v>
      </c>
      <c r="L42" s="301">
        <f t="shared" si="47"/>
        <v>0</v>
      </c>
      <c r="M42" s="302">
        <f t="shared" si="47"/>
        <v>0</v>
      </c>
      <c r="N42" s="298">
        <f t="shared" si="47"/>
        <v>0</v>
      </c>
      <c r="O42" s="301"/>
      <c r="P42" s="302"/>
      <c r="Q42" s="298"/>
      <c r="R42" s="301">
        <f t="shared" ref="R42:BN42" si="48">R41+R40</f>
        <v>0</v>
      </c>
      <c r="S42" s="302">
        <f t="shared" si="48"/>
        <v>0</v>
      </c>
      <c r="T42" s="298">
        <f t="shared" si="48"/>
        <v>0</v>
      </c>
      <c r="U42" s="301">
        <f t="shared" si="48"/>
        <v>0</v>
      </c>
      <c r="V42" s="302">
        <f t="shared" si="48"/>
        <v>0</v>
      </c>
      <c r="W42" s="298">
        <f t="shared" si="48"/>
        <v>0</v>
      </c>
      <c r="X42" s="301">
        <f t="shared" si="48"/>
        <v>13927220</v>
      </c>
      <c r="Y42" s="302">
        <f t="shared" si="48"/>
        <v>-5144341</v>
      </c>
      <c r="Z42" s="298">
        <f t="shared" si="48"/>
        <v>8782879</v>
      </c>
      <c r="AA42" s="113">
        <f t="shared" si="48"/>
        <v>0</v>
      </c>
      <c r="AB42" s="114">
        <f t="shared" si="48"/>
        <v>0</v>
      </c>
      <c r="AC42" s="115">
        <f t="shared" si="48"/>
        <v>0</v>
      </c>
      <c r="AD42" s="113">
        <f t="shared" si="48"/>
        <v>0</v>
      </c>
      <c r="AE42" s="114">
        <f t="shared" si="48"/>
        <v>0</v>
      </c>
      <c r="AF42" s="298">
        <f t="shared" si="48"/>
        <v>0</v>
      </c>
      <c r="AG42" s="113">
        <f t="shared" si="48"/>
        <v>0</v>
      </c>
      <c r="AH42" s="114">
        <f t="shared" si="48"/>
        <v>0</v>
      </c>
      <c r="AI42" s="115">
        <f t="shared" si="48"/>
        <v>0</v>
      </c>
      <c r="AJ42" s="113">
        <f t="shared" si="48"/>
        <v>0</v>
      </c>
      <c r="AK42" s="114">
        <f t="shared" si="48"/>
        <v>0</v>
      </c>
      <c r="AL42" s="115">
        <f t="shared" si="48"/>
        <v>0</v>
      </c>
      <c r="AM42" s="113">
        <f t="shared" si="48"/>
        <v>0</v>
      </c>
      <c r="AN42" s="114">
        <f t="shared" si="48"/>
        <v>0</v>
      </c>
      <c r="AO42" s="285">
        <f t="shared" si="48"/>
        <v>0</v>
      </c>
      <c r="AP42" s="113">
        <f t="shared" si="48"/>
        <v>0</v>
      </c>
      <c r="AQ42" s="114">
        <f t="shared" si="48"/>
        <v>0</v>
      </c>
      <c r="AR42" s="115">
        <f t="shared" si="48"/>
        <v>0</v>
      </c>
      <c r="AS42" s="286">
        <f t="shared" si="48"/>
        <v>0</v>
      </c>
      <c r="AT42" s="113">
        <f t="shared" si="48"/>
        <v>0</v>
      </c>
      <c r="AU42" s="154">
        <f t="shared" si="48"/>
        <v>0</v>
      </c>
      <c r="AV42" s="113">
        <f t="shared" si="48"/>
        <v>0</v>
      </c>
      <c r="AW42" s="113">
        <f t="shared" si="48"/>
        <v>0</v>
      </c>
      <c r="AX42" s="154">
        <f t="shared" si="48"/>
        <v>0</v>
      </c>
      <c r="AY42" s="113">
        <f t="shared" si="48"/>
        <v>0</v>
      </c>
      <c r="AZ42" s="113">
        <f t="shared" si="48"/>
        <v>0</v>
      </c>
      <c r="BA42" s="154">
        <f t="shared" si="48"/>
        <v>0</v>
      </c>
      <c r="BB42" s="113">
        <f t="shared" si="48"/>
        <v>0</v>
      </c>
      <c r="BC42" s="113">
        <f t="shared" si="48"/>
        <v>0</v>
      </c>
      <c r="BD42" s="154">
        <f t="shared" si="48"/>
        <v>0</v>
      </c>
      <c r="BE42" s="113">
        <f t="shared" si="48"/>
        <v>0</v>
      </c>
      <c r="BF42" s="113">
        <f t="shared" si="48"/>
        <v>0</v>
      </c>
      <c r="BG42" s="154">
        <f t="shared" si="48"/>
        <v>0</v>
      </c>
      <c r="BH42" s="113">
        <f t="shared" si="48"/>
        <v>13927220</v>
      </c>
      <c r="BI42" s="114">
        <f t="shared" si="48"/>
        <v>-5144341</v>
      </c>
      <c r="BJ42" s="115">
        <f t="shared" si="48"/>
        <v>8782879</v>
      </c>
      <c r="BK42" s="113">
        <f t="shared" si="48"/>
        <v>68719459</v>
      </c>
      <c r="BL42" s="114">
        <f t="shared" si="48"/>
        <v>0</v>
      </c>
      <c r="BM42" s="115">
        <f t="shared" si="48"/>
        <v>68719459</v>
      </c>
      <c r="BN42" s="116">
        <f t="shared" si="48"/>
        <v>77502338</v>
      </c>
    </row>
    <row r="43" spans="1:66" s="21" customFormat="1" ht="35.1" customHeight="1">
      <c r="A43" s="362">
        <v>10</v>
      </c>
      <c r="B43" s="364" t="s">
        <v>61</v>
      </c>
      <c r="C43" s="366" t="s">
        <v>62</v>
      </c>
      <c r="D43" s="187" t="s">
        <v>16</v>
      </c>
      <c r="E43" s="368" t="s">
        <v>17</v>
      </c>
      <c r="F43" s="26">
        <v>15000000</v>
      </c>
      <c r="G43" s="287">
        <v>0</v>
      </c>
      <c r="H43" s="107">
        <f>G43+F43</f>
        <v>15000000</v>
      </c>
      <c r="I43" s="243"/>
      <c r="J43" s="244"/>
      <c r="K43" s="107">
        <v>0</v>
      </c>
      <c r="L43" s="243"/>
      <c r="M43" s="244"/>
      <c r="N43" s="107">
        <v>0</v>
      </c>
      <c r="O43" s="243"/>
      <c r="P43" s="244"/>
      <c r="Q43" s="107"/>
      <c r="R43" s="243"/>
      <c r="S43" s="299"/>
      <c r="T43" s="107">
        <f>R43+S43</f>
        <v>0</v>
      </c>
      <c r="U43" s="243">
        <v>0</v>
      </c>
      <c r="V43" s="300">
        <v>0</v>
      </c>
      <c r="W43" s="107">
        <f>U43+V43</f>
        <v>0</v>
      </c>
      <c r="X43" s="243">
        <v>0</v>
      </c>
      <c r="Y43" s="300">
        <v>0</v>
      </c>
      <c r="Z43" s="107">
        <f>X43+Y43</f>
        <v>0</v>
      </c>
      <c r="AA43" s="26">
        <v>1000000</v>
      </c>
      <c r="AB43" s="287">
        <v>0</v>
      </c>
      <c r="AC43" s="33">
        <f>AA43+AB43</f>
        <v>1000000</v>
      </c>
      <c r="AD43" s="26">
        <v>2000000</v>
      </c>
      <c r="AE43" s="287">
        <v>0</v>
      </c>
      <c r="AF43" s="107">
        <f>AD43+AE43</f>
        <v>2000000</v>
      </c>
      <c r="AG43" s="26">
        <v>8000000</v>
      </c>
      <c r="AH43" s="28">
        <v>0</v>
      </c>
      <c r="AI43" s="27">
        <f>AG43+AH43</f>
        <v>8000000</v>
      </c>
      <c r="AJ43" s="26">
        <v>4000000</v>
      </c>
      <c r="AK43" s="28">
        <v>0</v>
      </c>
      <c r="AL43" s="27">
        <f>AJ43+AK43</f>
        <v>4000000</v>
      </c>
      <c r="AM43" s="26"/>
      <c r="AN43" s="246"/>
      <c r="AO43" s="288"/>
      <c r="AP43" s="26"/>
      <c r="AQ43" s="28"/>
      <c r="AR43" s="30"/>
      <c r="AS43" s="246"/>
      <c r="AT43" s="246"/>
      <c r="AU43" s="288"/>
      <c r="AV43" s="26"/>
      <c r="AW43" s="246"/>
      <c r="AX43" s="288"/>
      <c r="AY43" s="26"/>
      <c r="AZ43" s="246"/>
      <c r="BA43" s="288"/>
      <c r="BB43" s="26"/>
      <c r="BC43" s="246"/>
      <c r="BD43" s="288"/>
      <c r="BE43" s="26"/>
      <c r="BF43" s="246"/>
      <c r="BG43" s="288"/>
      <c r="BH43" s="278">
        <f>I43+L43+O43+R43+U43+X43+AA43+AD43+AG43+AJ43+AM43</f>
        <v>15000000</v>
      </c>
      <c r="BI43" s="289">
        <f>J43+M43+P43+S43+V43+Y43+AB43+AE43+AH43+AK43+AN43</f>
        <v>0</v>
      </c>
      <c r="BJ43" s="33">
        <f>K43+N43+Q43+T43+W43+Z43+AC43+AF43+AI43+AL43+AO43</f>
        <v>15000000</v>
      </c>
      <c r="BK43" s="26">
        <v>0</v>
      </c>
      <c r="BL43" s="28">
        <v>0</v>
      </c>
      <c r="BM43" s="27">
        <f>BL43+BK43</f>
        <v>0</v>
      </c>
      <c r="BN43" s="280">
        <f>BM43+BJ43</f>
        <v>15000000</v>
      </c>
    </row>
    <row r="44" spans="1:66" ht="42.75" customHeight="1">
      <c r="A44" s="354"/>
      <c r="B44" s="359"/>
      <c r="C44" s="356"/>
      <c r="D44" s="135" t="s">
        <v>63</v>
      </c>
      <c r="E44" s="358"/>
      <c r="F44" s="37">
        <v>25000000</v>
      </c>
      <c r="G44" s="42">
        <v>0</v>
      </c>
      <c r="H44" s="33">
        <f>G44+F44</f>
        <v>25000000</v>
      </c>
      <c r="I44" s="105"/>
      <c r="J44" s="106"/>
      <c r="K44" s="107">
        <f>J44+I44</f>
        <v>0</v>
      </c>
      <c r="L44" s="37"/>
      <c r="M44" s="108"/>
      <c r="N44" s="33">
        <f>M44+L44</f>
        <v>0</v>
      </c>
      <c r="O44" s="105"/>
      <c r="P44" s="109"/>
      <c r="Q44" s="107"/>
      <c r="R44" s="37"/>
      <c r="S44" s="42"/>
      <c r="T44" s="33">
        <f>R44+S44</f>
        <v>0</v>
      </c>
      <c r="U44" s="37"/>
      <c r="V44" s="42"/>
      <c r="W44" s="33">
        <f>U44+V44</f>
        <v>0</v>
      </c>
      <c r="X44" s="37">
        <v>615000</v>
      </c>
      <c r="Y44" s="42">
        <v>282900</v>
      </c>
      <c r="Z44" s="33">
        <f>X44+Y44</f>
        <v>897900</v>
      </c>
      <c r="AA44" s="37">
        <v>3320000</v>
      </c>
      <c r="AB44" s="42">
        <v>0</v>
      </c>
      <c r="AC44" s="33">
        <f>AA44+AB44</f>
        <v>3320000</v>
      </c>
      <c r="AD44" s="239">
        <v>4675000</v>
      </c>
      <c r="AE44" s="42">
        <v>0</v>
      </c>
      <c r="AF44" s="107">
        <f>AD44+AE44</f>
        <v>4675000</v>
      </c>
      <c r="AG44" s="37">
        <v>9240000</v>
      </c>
      <c r="AH44" s="38">
        <v>0</v>
      </c>
      <c r="AI44" s="33">
        <f>AG44+AH44</f>
        <v>9240000</v>
      </c>
      <c r="AJ44" s="37">
        <v>6548530</v>
      </c>
      <c r="AK44" s="38"/>
      <c r="AL44" s="33">
        <f>AJ44+AK44</f>
        <v>6548530</v>
      </c>
      <c r="AM44" s="239"/>
      <c r="AN44" s="110"/>
      <c r="AO44" s="303">
        <f>AM44+AN44</f>
        <v>0</v>
      </c>
      <c r="AP44" s="37"/>
      <c r="AQ44" s="42"/>
      <c r="AR44" s="33"/>
      <c r="AS44" s="304"/>
      <c r="AT44" s="110"/>
      <c r="AU44" s="290"/>
      <c r="AV44" s="239"/>
      <c r="AW44" s="110"/>
      <c r="AX44" s="290"/>
      <c r="AY44" s="239"/>
      <c r="AZ44" s="110"/>
      <c r="BA44" s="290"/>
      <c r="BB44" s="239"/>
      <c r="BC44" s="110"/>
      <c r="BD44" s="290"/>
      <c r="BE44" s="239"/>
      <c r="BF44" s="110"/>
      <c r="BG44" s="290"/>
      <c r="BH44" s="37">
        <v>24398530</v>
      </c>
      <c r="BI44" s="291">
        <f>J44+M44+P44+S44+V44+Y44+AB44+AE44+AH44+AK44+AN44</f>
        <v>282900</v>
      </c>
      <c r="BJ44" s="33">
        <f>K44+N44+Q44+T44+W44+Z44+AC44+AF44+AI44+AL44+AO44</f>
        <v>24681430</v>
      </c>
      <c r="BK44" s="37">
        <v>601470</v>
      </c>
      <c r="BL44" s="42">
        <v>-282900</v>
      </c>
      <c r="BM44" s="33">
        <f>BL44+BK44</f>
        <v>318570</v>
      </c>
      <c r="BN44" s="39">
        <f>BM44+BJ44</f>
        <v>25000000</v>
      </c>
    </row>
    <row r="45" spans="1:66" s="21" customFormat="1" ht="35.1" customHeight="1" thickBot="1">
      <c r="A45" s="363"/>
      <c r="B45" s="365"/>
      <c r="C45" s="367"/>
      <c r="D45" s="369" t="s">
        <v>5</v>
      </c>
      <c r="E45" s="370"/>
      <c r="F45" s="50">
        <f t="shared" ref="F45:N45" si="49">F44+F43</f>
        <v>40000000</v>
      </c>
      <c r="G45" s="51">
        <f t="shared" si="49"/>
        <v>0</v>
      </c>
      <c r="H45" s="52">
        <f t="shared" si="49"/>
        <v>40000000</v>
      </c>
      <c r="I45" s="50">
        <f t="shared" si="49"/>
        <v>0</v>
      </c>
      <c r="J45" s="51">
        <f t="shared" si="49"/>
        <v>0</v>
      </c>
      <c r="K45" s="52">
        <f t="shared" si="49"/>
        <v>0</v>
      </c>
      <c r="L45" s="50">
        <f t="shared" si="49"/>
        <v>0</v>
      </c>
      <c r="M45" s="51">
        <f t="shared" si="49"/>
        <v>0</v>
      </c>
      <c r="N45" s="52">
        <f t="shared" si="49"/>
        <v>0</v>
      </c>
      <c r="O45" s="50"/>
      <c r="P45" s="51"/>
      <c r="Q45" s="52"/>
      <c r="R45" s="50">
        <f t="shared" ref="R45:BN45" si="50">R44+R43</f>
        <v>0</v>
      </c>
      <c r="S45" s="51">
        <f t="shared" si="50"/>
        <v>0</v>
      </c>
      <c r="T45" s="52">
        <f t="shared" si="50"/>
        <v>0</v>
      </c>
      <c r="U45" s="50">
        <f t="shared" si="50"/>
        <v>0</v>
      </c>
      <c r="V45" s="51">
        <f t="shared" si="50"/>
        <v>0</v>
      </c>
      <c r="W45" s="52">
        <f t="shared" si="50"/>
        <v>0</v>
      </c>
      <c r="X45" s="50">
        <f t="shared" si="50"/>
        <v>615000</v>
      </c>
      <c r="Y45" s="51">
        <f t="shared" si="50"/>
        <v>282900</v>
      </c>
      <c r="Z45" s="52">
        <f t="shared" si="50"/>
        <v>897900</v>
      </c>
      <c r="AA45" s="50">
        <f t="shared" si="50"/>
        <v>4320000</v>
      </c>
      <c r="AB45" s="51">
        <f t="shared" si="50"/>
        <v>0</v>
      </c>
      <c r="AC45" s="52">
        <f t="shared" si="50"/>
        <v>4320000</v>
      </c>
      <c r="AD45" s="50">
        <f t="shared" si="50"/>
        <v>6675000</v>
      </c>
      <c r="AE45" s="51">
        <f t="shared" si="50"/>
        <v>0</v>
      </c>
      <c r="AF45" s="52">
        <f t="shared" si="50"/>
        <v>6675000</v>
      </c>
      <c r="AG45" s="50">
        <f t="shared" si="50"/>
        <v>17240000</v>
      </c>
      <c r="AH45" s="51">
        <f t="shared" si="50"/>
        <v>0</v>
      </c>
      <c r="AI45" s="52">
        <f t="shared" si="50"/>
        <v>17240000</v>
      </c>
      <c r="AJ45" s="50">
        <f t="shared" si="50"/>
        <v>10548530</v>
      </c>
      <c r="AK45" s="51">
        <f t="shared" si="50"/>
        <v>0</v>
      </c>
      <c r="AL45" s="52">
        <f t="shared" si="50"/>
        <v>10548530</v>
      </c>
      <c r="AM45" s="50">
        <f t="shared" si="50"/>
        <v>0</v>
      </c>
      <c r="AN45" s="51">
        <f t="shared" si="50"/>
        <v>0</v>
      </c>
      <c r="AO45" s="134">
        <f t="shared" si="50"/>
        <v>0</v>
      </c>
      <c r="AP45" s="50">
        <f t="shared" si="50"/>
        <v>0</v>
      </c>
      <c r="AQ45" s="51">
        <f t="shared" si="50"/>
        <v>0</v>
      </c>
      <c r="AR45" s="52">
        <f t="shared" si="50"/>
        <v>0</v>
      </c>
      <c r="AS45" s="305">
        <f t="shared" si="50"/>
        <v>0</v>
      </c>
      <c r="AT45" s="50">
        <f t="shared" si="50"/>
        <v>0</v>
      </c>
      <c r="AU45" s="292">
        <f t="shared" si="50"/>
        <v>0</v>
      </c>
      <c r="AV45" s="50">
        <f t="shared" si="50"/>
        <v>0</v>
      </c>
      <c r="AW45" s="50">
        <f t="shared" si="50"/>
        <v>0</v>
      </c>
      <c r="AX45" s="292">
        <f t="shared" si="50"/>
        <v>0</v>
      </c>
      <c r="AY45" s="50">
        <f t="shared" si="50"/>
        <v>0</v>
      </c>
      <c r="AZ45" s="50">
        <f t="shared" si="50"/>
        <v>0</v>
      </c>
      <c r="BA45" s="292">
        <f t="shared" si="50"/>
        <v>0</v>
      </c>
      <c r="BB45" s="50">
        <f t="shared" si="50"/>
        <v>0</v>
      </c>
      <c r="BC45" s="50">
        <f t="shared" si="50"/>
        <v>0</v>
      </c>
      <c r="BD45" s="292">
        <f t="shared" si="50"/>
        <v>0</v>
      </c>
      <c r="BE45" s="50">
        <f t="shared" si="50"/>
        <v>0</v>
      </c>
      <c r="BF45" s="50">
        <f t="shared" si="50"/>
        <v>0</v>
      </c>
      <c r="BG45" s="292">
        <f t="shared" si="50"/>
        <v>0</v>
      </c>
      <c r="BH45" s="50">
        <f t="shared" si="50"/>
        <v>39398530</v>
      </c>
      <c r="BI45" s="51">
        <f t="shared" si="50"/>
        <v>282900</v>
      </c>
      <c r="BJ45" s="52">
        <f t="shared" si="50"/>
        <v>39681430</v>
      </c>
      <c r="BK45" s="50">
        <f t="shared" si="50"/>
        <v>601470</v>
      </c>
      <c r="BL45" s="51">
        <f t="shared" si="50"/>
        <v>-282900</v>
      </c>
      <c r="BM45" s="52">
        <f t="shared" si="50"/>
        <v>318570</v>
      </c>
      <c r="BN45" s="53">
        <f t="shared" si="50"/>
        <v>40000000</v>
      </c>
    </row>
    <row r="46" spans="1:66" s="21" customFormat="1" ht="102" customHeight="1" thickTop="1">
      <c r="A46" s="340">
        <v>11</v>
      </c>
      <c r="B46" s="342" t="s">
        <v>64</v>
      </c>
      <c r="C46" s="352" t="s">
        <v>95</v>
      </c>
      <c r="D46" s="189" t="s">
        <v>16</v>
      </c>
      <c r="E46" s="185" t="s">
        <v>17</v>
      </c>
      <c r="F46" s="155">
        <v>5600000</v>
      </c>
      <c r="G46" s="156">
        <v>0</v>
      </c>
      <c r="H46" s="157">
        <f>G46+F46</f>
        <v>5600000</v>
      </c>
      <c r="I46" s="155"/>
      <c r="J46" s="158"/>
      <c r="K46" s="157">
        <f>J46+I46</f>
        <v>0</v>
      </c>
      <c r="L46" s="155">
        <v>0</v>
      </c>
      <c r="M46" s="156">
        <v>0</v>
      </c>
      <c r="N46" s="157">
        <f>M46+L46</f>
        <v>0</v>
      </c>
      <c r="O46" s="156"/>
      <c r="P46" s="156"/>
      <c r="Q46" s="157"/>
      <c r="R46" s="155"/>
      <c r="S46" s="177"/>
      <c r="T46" s="157">
        <f>R46+S46</f>
        <v>0</v>
      </c>
      <c r="U46" s="155">
        <v>0</v>
      </c>
      <c r="V46" s="177"/>
      <c r="W46" s="157">
        <f>U46+V46</f>
        <v>0</v>
      </c>
      <c r="X46" s="155">
        <v>5370000</v>
      </c>
      <c r="Y46" s="177">
        <v>-4970000</v>
      </c>
      <c r="Z46" s="157">
        <f>X46+Y46</f>
        <v>400000</v>
      </c>
      <c r="AA46" s="155">
        <v>0</v>
      </c>
      <c r="AB46" s="177">
        <v>5081920</v>
      </c>
      <c r="AC46" s="157">
        <f>AA46+AB46</f>
        <v>5081920</v>
      </c>
      <c r="AD46" s="155">
        <v>0</v>
      </c>
      <c r="AE46" s="158">
        <v>0</v>
      </c>
      <c r="AF46" s="157">
        <f>AD46+AE46</f>
        <v>0</v>
      </c>
      <c r="AG46" s="155">
        <v>0</v>
      </c>
      <c r="AH46" s="158">
        <v>0</v>
      </c>
      <c r="AI46" s="157">
        <f>AG46+AH46</f>
        <v>0</v>
      </c>
      <c r="AJ46" s="155">
        <v>0</v>
      </c>
      <c r="AK46" s="158">
        <v>0</v>
      </c>
      <c r="AL46" s="157">
        <f>AJ46+AK46</f>
        <v>0</v>
      </c>
      <c r="AM46" s="155">
        <v>0</v>
      </c>
      <c r="AN46" s="158">
        <v>0</v>
      </c>
      <c r="AO46" s="157">
        <f>AM46+AN46</f>
        <v>0</v>
      </c>
      <c r="AP46" s="250">
        <v>0</v>
      </c>
      <c r="AQ46" s="251">
        <v>0</v>
      </c>
      <c r="AR46" s="61">
        <f>AP46+AQ46</f>
        <v>0</v>
      </c>
      <c r="AS46" s="155">
        <v>0</v>
      </c>
      <c r="AT46" s="158">
        <v>0</v>
      </c>
      <c r="AU46" s="157">
        <f>AS46+AT46</f>
        <v>0</v>
      </c>
      <c r="AV46" s="155">
        <v>0</v>
      </c>
      <c r="AW46" s="158">
        <v>0</v>
      </c>
      <c r="AX46" s="157">
        <f>AV46+AW46</f>
        <v>0</v>
      </c>
      <c r="AY46" s="155">
        <v>0</v>
      </c>
      <c r="AZ46" s="158">
        <v>0</v>
      </c>
      <c r="BA46" s="157">
        <f>AY46+AZ46</f>
        <v>0</v>
      </c>
      <c r="BB46" s="155">
        <v>0</v>
      </c>
      <c r="BC46" s="158">
        <v>0</v>
      </c>
      <c r="BD46" s="157">
        <f>BB46+BC46</f>
        <v>0</v>
      </c>
      <c r="BE46" s="155">
        <v>0</v>
      </c>
      <c r="BF46" s="158">
        <v>0</v>
      </c>
      <c r="BG46" s="157">
        <f>BE46+BF46</f>
        <v>0</v>
      </c>
      <c r="BH46" s="160">
        <f>I46+L46+O46+R46+U46+X46+AA46+AD46+AG46+AJ46+AM46</f>
        <v>5370000</v>
      </c>
      <c r="BI46" s="161">
        <f>J46+M46+P46+S46+V46+Y46+AB46+AE46+AH46+AK46+AN46</f>
        <v>111920</v>
      </c>
      <c r="BJ46" s="157">
        <f>K46+N46+Q46+T46+W46+Z46+AC46+AF46+AI46+AL46+AO46</f>
        <v>5481920</v>
      </c>
      <c r="BK46" s="155">
        <v>230000</v>
      </c>
      <c r="BL46" s="178">
        <v>-111920</v>
      </c>
      <c r="BM46" s="157">
        <f>BL46+BK46</f>
        <v>118080</v>
      </c>
      <c r="BN46" s="162">
        <f>BM46+BJ46</f>
        <v>5600000</v>
      </c>
    </row>
    <row r="47" spans="1:66" s="21" customFormat="1" ht="98.25" customHeight="1" thickBot="1">
      <c r="A47" s="354"/>
      <c r="B47" s="359"/>
      <c r="C47" s="356"/>
      <c r="D47" s="360" t="s">
        <v>5</v>
      </c>
      <c r="E47" s="361"/>
      <c r="F47" s="113">
        <f t="shared" ref="F47:Q47" si="51">F46</f>
        <v>5600000</v>
      </c>
      <c r="G47" s="114">
        <f t="shared" si="51"/>
        <v>0</v>
      </c>
      <c r="H47" s="115">
        <f t="shared" si="51"/>
        <v>5600000</v>
      </c>
      <c r="I47" s="113">
        <f t="shared" si="51"/>
        <v>0</v>
      </c>
      <c r="J47" s="114">
        <f t="shared" si="51"/>
        <v>0</v>
      </c>
      <c r="K47" s="115">
        <f t="shared" si="51"/>
        <v>0</v>
      </c>
      <c r="L47" s="113">
        <f t="shared" si="51"/>
        <v>0</v>
      </c>
      <c r="M47" s="114">
        <f t="shared" si="51"/>
        <v>0</v>
      </c>
      <c r="N47" s="115">
        <f t="shared" si="51"/>
        <v>0</v>
      </c>
      <c r="O47" s="113">
        <f t="shared" si="51"/>
        <v>0</v>
      </c>
      <c r="P47" s="114">
        <f t="shared" si="51"/>
        <v>0</v>
      </c>
      <c r="Q47" s="115">
        <f t="shared" si="51"/>
        <v>0</v>
      </c>
      <c r="R47" s="113"/>
      <c r="S47" s="114">
        <f t="shared" ref="S47:BN47" si="52">S46</f>
        <v>0</v>
      </c>
      <c r="T47" s="115">
        <f t="shared" si="52"/>
        <v>0</v>
      </c>
      <c r="U47" s="114">
        <f t="shared" si="52"/>
        <v>0</v>
      </c>
      <c r="V47" s="114">
        <f t="shared" si="52"/>
        <v>0</v>
      </c>
      <c r="W47" s="115">
        <f t="shared" si="52"/>
        <v>0</v>
      </c>
      <c r="X47" s="113">
        <f t="shared" si="52"/>
        <v>5370000</v>
      </c>
      <c r="Y47" s="114">
        <f t="shared" si="52"/>
        <v>-4970000</v>
      </c>
      <c r="Z47" s="115">
        <f t="shared" si="52"/>
        <v>400000</v>
      </c>
      <c r="AA47" s="113">
        <f t="shared" si="52"/>
        <v>0</v>
      </c>
      <c r="AB47" s="114">
        <f t="shared" si="52"/>
        <v>5081920</v>
      </c>
      <c r="AC47" s="115">
        <f t="shared" si="52"/>
        <v>5081920</v>
      </c>
      <c r="AD47" s="113">
        <f t="shared" si="52"/>
        <v>0</v>
      </c>
      <c r="AE47" s="114">
        <f t="shared" si="52"/>
        <v>0</v>
      </c>
      <c r="AF47" s="115">
        <f t="shared" si="52"/>
        <v>0</v>
      </c>
      <c r="AG47" s="113">
        <f t="shared" si="52"/>
        <v>0</v>
      </c>
      <c r="AH47" s="114">
        <f t="shared" si="52"/>
        <v>0</v>
      </c>
      <c r="AI47" s="115">
        <f t="shared" si="52"/>
        <v>0</v>
      </c>
      <c r="AJ47" s="113">
        <f t="shared" si="52"/>
        <v>0</v>
      </c>
      <c r="AK47" s="114">
        <f t="shared" si="52"/>
        <v>0</v>
      </c>
      <c r="AL47" s="115">
        <f t="shared" si="52"/>
        <v>0</v>
      </c>
      <c r="AM47" s="113">
        <f t="shared" si="52"/>
        <v>0</v>
      </c>
      <c r="AN47" s="114">
        <f t="shared" si="52"/>
        <v>0</v>
      </c>
      <c r="AO47" s="115">
        <f t="shared" si="52"/>
        <v>0</v>
      </c>
      <c r="AP47" s="113">
        <f t="shared" si="52"/>
        <v>0</v>
      </c>
      <c r="AQ47" s="114">
        <f t="shared" si="52"/>
        <v>0</v>
      </c>
      <c r="AR47" s="115">
        <f t="shared" si="52"/>
        <v>0</v>
      </c>
      <c r="AS47" s="113">
        <f t="shared" si="52"/>
        <v>0</v>
      </c>
      <c r="AT47" s="114">
        <f t="shared" si="52"/>
        <v>0</v>
      </c>
      <c r="AU47" s="115">
        <f t="shared" si="52"/>
        <v>0</v>
      </c>
      <c r="AV47" s="113">
        <f t="shared" si="52"/>
        <v>0</v>
      </c>
      <c r="AW47" s="114">
        <f t="shared" si="52"/>
        <v>0</v>
      </c>
      <c r="AX47" s="115">
        <f t="shared" si="52"/>
        <v>0</v>
      </c>
      <c r="AY47" s="113">
        <f t="shared" si="52"/>
        <v>0</v>
      </c>
      <c r="AZ47" s="114">
        <f t="shared" si="52"/>
        <v>0</v>
      </c>
      <c r="BA47" s="115">
        <f t="shared" si="52"/>
        <v>0</v>
      </c>
      <c r="BB47" s="113">
        <f t="shared" si="52"/>
        <v>0</v>
      </c>
      <c r="BC47" s="114">
        <f t="shared" si="52"/>
        <v>0</v>
      </c>
      <c r="BD47" s="115">
        <f t="shared" si="52"/>
        <v>0</v>
      </c>
      <c r="BE47" s="113">
        <f t="shared" si="52"/>
        <v>0</v>
      </c>
      <c r="BF47" s="114">
        <f t="shared" si="52"/>
        <v>0</v>
      </c>
      <c r="BG47" s="115">
        <f t="shared" si="52"/>
        <v>0</v>
      </c>
      <c r="BH47" s="113">
        <f t="shared" si="52"/>
        <v>5370000</v>
      </c>
      <c r="BI47" s="114">
        <f t="shared" si="52"/>
        <v>111920</v>
      </c>
      <c r="BJ47" s="115">
        <f t="shared" si="52"/>
        <v>5481920</v>
      </c>
      <c r="BK47" s="113">
        <f t="shared" si="52"/>
        <v>230000</v>
      </c>
      <c r="BL47" s="114">
        <f t="shared" si="52"/>
        <v>-111920</v>
      </c>
      <c r="BM47" s="115">
        <f t="shared" si="52"/>
        <v>118080</v>
      </c>
      <c r="BN47" s="116">
        <f t="shared" si="52"/>
        <v>5600000</v>
      </c>
    </row>
    <row r="48" spans="1:66" s="21" customFormat="1" ht="57" customHeight="1" thickTop="1">
      <c r="A48" s="340">
        <v>12</v>
      </c>
      <c r="B48" s="342" t="s">
        <v>65</v>
      </c>
      <c r="C48" s="372" t="s">
        <v>66</v>
      </c>
      <c r="D48" s="189" t="s">
        <v>16</v>
      </c>
      <c r="E48" s="185" t="s">
        <v>17</v>
      </c>
      <c r="F48" s="145">
        <v>17755585</v>
      </c>
      <c r="G48" s="149">
        <v>0</v>
      </c>
      <c r="H48" s="171">
        <f>G48+F48</f>
        <v>17755585</v>
      </c>
      <c r="I48" s="145"/>
      <c r="J48" s="148"/>
      <c r="K48" s="171">
        <f>J48+I48</f>
        <v>0</v>
      </c>
      <c r="L48" s="145">
        <v>0</v>
      </c>
      <c r="M48" s="149">
        <v>0</v>
      </c>
      <c r="N48" s="171">
        <f>M48+L48</f>
        <v>0</v>
      </c>
      <c r="O48" s="149"/>
      <c r="P48" s="149"/>
      <c r="Q48" s="171"/>
      <c r="R48" s="145"/>
      <c r="S48" s="146"/>
      <c r="T48" s="171">
        <f>R48+S48</f>
        <v>0</v>
      </c>
      <c r="U48" s="145"/>
      <c r="V48" s="146"/>
      <c r="W48" s="171">
        <f>U48+V48</f>
        <v>0</v>
      </c>
      <c r="X48" s="145">
        <v>450000</v>
      </c>
      <c r="Y48" s="146">
        <v>795245</v>
      </c>
      <c r="Z48" s="171">
        <f>X48+Y48</f>
        <v>1245245</v>
      </c>
      <c r="AA48" s="145">
        <v>0</v>
      </c>
      <c r="AB48" s="148">
        <v>0</v>
      </c>
      <c r="AC48" s="171">
        <f>AA48+AB48</f>
        <v>0</v>
      </c>
      <c r="AD48" s="145">
        <v>0</v>
      </c>
      <c r="AE48" s="148">
        <v>0</v>
      </c>
      <c r="AF48" s="171">
        <f>AD48+AE48</f>
        <v>0</v>
      </c>
      <c r="AG48" s="145">
        <v>0</v>
      </c>
      <c r="AH48" s="148">
        <v>0</v>
      </c>
      <c r="AI48" s="171">
        <f>AG48+AH48</f>
        <v>0</v>
      </c>
      <c r="AJ48" s="145">
        <v>0</v>
      </c>
      <c r="AK48" s="148">
        <v>0</v>
      </c>
      <c r="AL48" s="171">
        <f>AJ48+AK48</f>
        <v>0</v>
      </c>
      <c r="AM48" s="145">
        <v>0</v>
      </c>
      <c r="AN48" s="148">
        <v>0</v>
      </c>
      <c r="AO48" s="171">
        <f>AM48+AN48</f>
        <v>0</v>
      </c>
      <c r="AP48" s="145">
        <v>0</v>
      </c>
      <c r="AQ48" s="148">
        <v>0</v>
      </c>
      <c r="AR48" s="171">
        <f>AP48+AQ48</f>
        <v>0</v>
      </c>
      <c r="AS48" s="145">
        <v>0</v>
      </c>
      <c r="AT48" s="148">
        <v>0</v>
      </c>
      <c r="AU48" s="171">
        <f>AS48+AT48</f>
        <v>0</v>
      </c>
      <c r="AV48" s="145">
        <v>0</v>
      </c>
      <c r="AW48" s="148">
        <v>0</v>
      </c>
      <c r="AX48" s="171">
        <f>AV48+AW48</f>
        <v>0</v>
      </c>
      <c r="AY48" s="145">
        <v>0</v>
      </c>
      <c r="AZ48" s="148">
        <v>0</v>
      </c>
      <c r="BA48" s="171">
        <f>AY48+AZ48</f>
        <v>0</v>
      </c>
      <c r="BB48" s="145">
        <v>0</v>
      </c>
      <c r="BC48" s="148">
        <v>0</v>
      </c>
      <c r="BD48" s="171">
        <f>BB48+BC48</f>
        <v>0</v>
      </c>
      <c r="BE48" s="145">
        <v>0</v>
      </c>
      <c r="BF48" s="148">
        <v>0</v>
      </c>
      <c r="BG48" s="171">
        <f>BE48+BF48</f>
        <v>0</v>
      </c>
      <c r="BH48" s="173">
        <f>I48+L48+O48+R48+U48+X48+AA48+AD48+AG48+AJ48+AM48</f>
        <v>450000</v>
      </c>
      <c r="BI48" s="180">
        <f>J48+M48+P48+S48+V48+Y48+AB48+AE48+AH48+AK48+AN48</f>
        <v>795245</v>
      </c>
      <c r="BJ48" s="171">
        <f>K48+N48+Q48+T48+W48+Z48+AC48+AF48+AI48+AL48+AO48</f>
        <v>1245245</v>
      </c>
      <c r="BK48" s="145">
        <f>8023871+9281714</f>
        <v>17305585</v>
      </c>
      <c r="BL48" s="293">
        <v>-795245</v>
      </c>
      <c r="BM48" s="171">
        <f>BL48+BK48</f>
        <v>16510340</v>
      </c>
      <c r="BN48" s="174">
        <f>BM48+BJ48</f>
        <v>17755585</v>
      </c>
    </row>
    <row r="49" spans="1:66" s="21" customFormat="1" ht="61.5" customHeight="1" thickBot="1">
      <c r="A49" s="341"/>
      <c r="B49" s="343"/>
      <c r="C49" s="373"/>
      <c r="D49" s="346" t="s">
        <v>5</v>
      </c>
      <c r="E49" s="347"/>
      <c r="F49" s="151">
        <f t="shared" ref="F49:Q49" si="53">F48</f>
        <v>17755585</v>
      </c>
      <c r="G49" s="152">
        <f t="shared" si="53"/>
        <v>0</v>
      </c>
      <c r="H49" s="153">
        <f t="shared" si="53"/>
        <v>17755585</v>
      </c>
      <c r="I49" s="151">
        <f t="shared" si="53"/>
        <v>0</v>
      </c>
      <c r="J49" s="152">
        <f t="shared" si="53"/>
        <v>0</v>
      </c>
      <c r="K49" s="153">
        <f t="shared" si="53"/>
        <v>0</v>
      </c>
      <c r="L49" s="151">
        <f t="shared" si="53"/>
        <v>0</v>
      </c>
      <c r="M49" s="152">
        <f t="shared" si="53"/>
        <v>0</v>
      </c>
      <c r="N49" s="153">
        <f t="shared" si="53"/>
        <v>0</v>
      </c>
      <c r="O49" s="151">
        <f t="shared" si="53"/>
        <v>0</v>
      </c>
      <c r="P49" s="152">
        <f t="shared" si="53"/>
        <v>0</v>
      </c>
      <c r="Q49" s="153">
        <f t="shared" si="53"/>
        <v>0</v>
      </c>
      <c r="R49" s="151"/>
      <c r="S49" s="152">
        <f>S48</f>
        <v>0</v>
      </c>
      <c r="T49" s="153">
        <f>T48</f>
        <v>0</v>
      </c>
      <c r="U49" s="152">
        <f>U48</f>
        <v>0</v>
      </c>
      <c r="V49" s="152">
        <f>V48</f>
        <v>0</v>
      </c>
      <c r="W49" s="153">
        <f>W48</f>
        <v>0</v>
      </c>
      <c r="X49" s="152">
        <f t="shared" ref="X49:BN49" si="54">X48</f>
        <v>450000</v>
      </c>
      <c r="Y49" s="152">
        <f t="shared" si="54"/>
        <v>795245</v>
      </c>
      <c r="Z49" s="153">
        <f t="shared" si="54"/>
        <v>1245245</v>
      </c>
      <c r="AA49" s="151">
        <f t="shared" si="54"/>
        <v>0</v>
      </c>
      <c r="AB49" s="152">
        <f t="shared" si="54"/>
        <v>0</v>
      </c>
      <c r="AC49" s="153">
        <f t="shared" si="54"/>
        <v>0</v>
      </c>
      <c r="AD49" s="151">
        <f t="shared" si="54"/>
        <v>0</v>
      </c>
      <c r="AE49" s="152">
        <f t="shared" si="54"/>
        <v>0</v>
      </c>
      <c r="AF49" s="153">
        <f t="shared" si="54"/>
        <v>0</v>
      </c>
      <c r="AG49" s="151">
        <f t="shared" si="54"/>
        <v>0</v>
      </c>
      <c r="AH49" s="152">
        <f t="shared" si="54"/>
        <v>0</v>
      </c>
      <c r="AI49" s="153">
        <f t="shared" si="54"/>
        <v>0</v>
      </c>
      <c r="AJ49" s="151">
        <f t="shared" si="54"/>
        <v>0</v>
      </c>
      <c r="AK49" s="152">
        <f t="shared" si="54"/>
        <v>0</v>
      </c>
      <c r="AL49" s="153">
        <f t="shared" si="54"/>
        <v>0</v>
      </c>
      <c r="AM49" s="151">
        <f t="shared" si="54"/>
        <v>0</v>
      </c>
      <c r="AN49" s="152">
        <f t="shared" si="54"/>
        <v>0</v>
      </c>
      <c r="AO49" s="153">
        <f t="shared" si="54"/>
        <v>0</v>
      </c>
      <c r="AP49" s="151">
        <f t="shared" si="54"/>
        <v>0</v>
      </c>
      <c r="AQ49" s="152">
        <f t="shared" si="54"/>
        <v>0</v>
      </c>
      <c r="AR49" s="153">
        <f t="shared" si="54"/>
        <v>0</v>
      </c>
      <c r="AS49" s="151">
        <f t="shared" si="54"/>
        <v>0</v>
      </c>
      <c r="AT49" s="152">
        <f t="shared" si="54"/>
        <v>0</v>
      </c>
      <c r="AU49" s="153">
        <f t="shared" si="54"/>
        <v>0</v>
      </c>
      <c r="AV49" s="151">
        <f t="shared" si="54"/>
        <v>0</v>
      </c>
      <c r="AW49" s="152">
        <f t="shared" si="54"/>
        <v>0</v>
      </c>
      <c r="AX49" s="153">
        <f t="shared" si="54"/>
        <v>0</v>
      </c>
      <c r="AY49" s="151">
        <f t="shared" si="54"/>
        <v>0</v>
      </c>
      <c r="AZ49" s="152">
        <f t="shared" si="54"/>
        <v>0</v>
      </c>
      <c r="BA49" s="153">
        <f t="shared" si="54"/>
        <v>0</v>
      </c>
      <c r="BB49" s="151">
        <f t="shared" si="54"/>
        <v>0</v>
      </c>
      <c r="BC49" s="152">
        <f t="shared" si="54"/>
        <v>0</v>
      </c>
      <c r="BD49" s="153">
        <f t="shared" si="54"/>
        <v>0</v>
      </c>
      <c r="BE49" s="151">
        <f t="shared" si="54"/>
        <v>0</v>
      </c>
      <c r="BF49" s="152">
        <f t="shared" si="54"/>
        <v>0</v>
      </c>
      <c r="BG49" s="153">
        <f t="shared" si="54"/>
        <v>0</v>
      </c>
      <c r="BH49" s="151">
        <f t="shared" si="54"/>
        <v>450000</v>
      </c>
      <c r="BI49" s="152">
        <f t="shared" si="54"/>
        <v>795245</v>
      </c>
      <c r="BJ49" s="153">
        <f t="shared" si="54"/>
        <v>1245245</v>
      </c>
      <c r="BK49" s="151">
        <f t="shared" si="54"/>
        <v>17305585</v>
      </c>
      <c r="BL49" s="152">
        <f t="shared" si="54"/>
        <v>-795245</v>
      </c>
      <c r="BM49" s="153">
        <f t="shared" si="54"/>
        <v>16510340</v>
      </c>
      <c r="BN49" s="181">
        <f t="shared" si="54"/>
        <v>17755585</v>
      </c>
    </row>
    <row r="50" spans="1:66" s="21" customFormat="1" ht="58.5" customHeight="1" thickTop="1">
      <c r="A50" s="340">
        <v>13</v>
      </c>
      <c r="B50" s="342" t="s">
        <v>33</v>
      </c>
      <c r="C50" s="348" t="s">
        <v>67</v>
      </c>
      <c r="D50" s="189" t="s">
        <v>16</v>
      </c>
      <c r="E50" s="185" t="s">
        <v>17</v>
      </c>
      <c r="F50" s="145">
        <v>2053361</v>
      </c>
      <c r="G50" s="149">
        <v>0</v>
      </c>
      <c r="H50" s="171">
        <f>G50+F50</f>
        <v>2053361</v>
      </c>
      <c r="I50" s="145"/>
      <c r="J50" s="148"/>
      <c r="K50" s="171">
        <f>J50+I50</f>
        <v>0</v>
      </c>
      <c r="L50" s="145">
        <v>0</v>
      </c>
      <c r="M50" s="149">
        <v>0</v>
      </c>
      <c r="N50" s="171">
        <f>M50+L50</f>
        <v>0</v>
      </c>
      <c r="O50" s="149"/>
      <c r="P50" s="149"/>
      <c r="Q50" s="171"/>
      <c r="R50" s="145"/>
      <c r="S50" s="146"/>
      <c r="T50" s="171">
        <f>R50+S50</f>
        <v>0</v>
      </c>
      <c r="U50" s="145"/>
      <c r="V50" s="146"/>
      <c r="W50" s="171">
        <f>U50+V50</f>
        <v>0</v>
      </c>
      <c r="X50" s="145">
        <v>1231650</v>
      </c>
      <c r="Y50" s="146">
        <v>504850</v>
      </c>
      <c r="Z50" s="171">
        <f>X50+Y50</f>
        <v>1736500</v>
      </c>
      <c r="AA50" s="145">
        <v>0</v>
      </c>
      <c r="AB50" s="148">
        <v>0</v>
      </c>
      <c r="AC50" s="171">
        <f>AA50+AB50</f>
        <v>0</v>
      </c>
      <c r="AD50" s="145">
        <v>0</v>
      </c>
      <c r="AE50" s="148">
        <v>0</v>
      </c>
      <c r="AF50" s="171">
        <f>AD50+AE50</f>
        <v>0</v>
      </c>
      <c r="AG50" s="145">
        <v>0</v>
      </c>
      <c r="AH50" s="148">
        <v>0</v>
      </c>
      <c r="AI50" s="171">
        <f>AG50+AH50</f>
        <v>0</v>
      </c>
      <c r="AJ50" s="145">
        <v>0</v>
      </c>
      <c r="AK50" s="148">
        <v>0</v>
      </c>
      <c r="AL50" s="171">
        <f>AJ50+AK50</f>
        <v>0</v>
      </c>
      <c r="AM50" s="145">
        <v>0</v>
      </c>
      <c r="AN50" s="148">
        <v>0</v>
      </c>
      <c r="AO50" s="171">
        <f>AM50+AN50</f>
        <v>0</v>
      </c>
      <c r="AP50" s="145">
        <v>0</v>
      </c>
      <c r="AQ50" s="148">
        <v>0</v>
      </c>
      <c r="AR50" s="171">
        <f>AP50+AQ50</f>
        <v>0</v>
      </c>
      <c r="AS50" s="145">
        <v>0</v>
      </c>
      <c r="AT50" s="148">
        <v>0</v>
      </c>
      <c r="AU50" s="171">
        <f>AS50+AT50</f>
        <v>0</v>
      </c>
      <c r="AV50" s="145">
        <v>0</v>
      </c>
      <c r="AW50" s="148">
        <v>0</v>
      </c>
      <c r="AX50" s="171">
        <f>AV50+AW50</f>
        <v>0</v>
      </c>
      <c r="AY50" s="145">
        <v>0</v>
      </c>
      <c r="AZ50" s="148">
        <v>0</v>
      </c>
      <c r="BA50" s="171">
        <f>AY50+AZ50</f>
        <v>0</v>
      </c>
      <c r="BB50" s="145">
        <v>0</v>
      </c>
      <c r="BC50" s="148">
        <v>0</v>
      </c>
      <c r="BD50" s="171">
        <f>BB50+BC50</f>
        <v>0</v>
      </c>
      <c r="BE50" s="145">
        <v>0</v>
      </c>
      <c r="BF50" s="148">
        <v>0</v>
      </c>
      <c r="BG50" s="171">
        <f>BE50+BF50</f>
        <v>0</v>
      </c>
      <c r="BH50" s="173">
        <f t="shared" ref="BH50:BJ50" si="55">I50+L50+O50+R50+U50+X50+AA50+AD50+AG50+AJ50+AM50</f>
        <v>1231650</v>
      </c>
      <c r="BI50" s="180">
        <f t="shared" si="55"/>
        <v>504850</v>
      </c>
      <c r="BJ50" s="171">
        <f t="shared" si="55"/>
        <v>1736500</v>
      </c>
      <c r="BK50" s="145">
        <f>56661+765050</f>
        <v>821711</v>
      </c>
      <c r="BL50" s="293">
        <v>-504850</v>
      </c>
      <c r="BM50" s="171">
        <f>BL50+BK50</f>
        <v>316861</v>
      </c>
      <c r="BN50" s="174">
        <f>BM50+BJ50</f>
        <v>2053361</v>
      </c>
    </row>
    <row r="51" spans="1:66" s="21" customFormat="1" ht="62.25" customHeight="1" thickBot="1">
      <c r="A51" s="341"/>
      <c r="B51" s="343"/>
      <c r="C51" s="349"/>
      <c r="D51" s="346" t="s">
        <v>5</v>
      </c>
      <c r="E51" s="347"/>
      <c r="F51" s="151">
        <f>F50</f>
        <v>2053361</v>
      </c>
      <c r="G51" s="152">
        <f t="shared" ref="G51:Q51" si="56">G50</f>
        <v>0</v>
      </c>
      <c r="H51" s="153">
        <f t="shared" si="56"/>
        <v>2053361</v>
      </c>
      <c r="I51" s="151">
        <f t="shared" si="56"/>
        <v>0</v>
      </c>
      <c r="J51" s="152">
        <f t="shared" si="56"/>
        <v>0</v>
      </c>
      <c r="K51" s="153">
        <f t="shared" si="56"/>
        <v>0</v>
      </c>
      <c r="L51" s="151">
        <f t="shared" si="56"/>
        <v>0</v>
      </c>
      <c r="M51" s="152">
        <f t="shared" si="56"/>
        <v>0</v>
      </c>
      <c r="N51" s="153">
        <f t="shared" si="56"/>
        <v>0</v>
      </c>
      <c r="O51" s="151">
        <f t="shared" si="56"/>
        <v>0</v>
      </c>
      <c r="P51" s="152">
        <f t="shared" si="56"/>
        <v>0</v>
      </c>
      <c r="Q51" s="153">
        <f t="shared" si="56"/>
        <v>0</v>
      </c>
      <c r="R51" s="151"/>
      <c r="S51" s="152">
        <f t="shared" ref="S51:BN51" si="57">S50</f>
        <v>0</v>
      </c>
      <c r="T51" s="153">
        <f t="shared" si="57"/>
        <v>0</v>
      </c>
      <c r="U51" s="152">
        <f t="shared" si="57"/>
        <v>0</v>
      </c>
      <c r="V51" s="152">
        <f t="shared" si="57"/>
        <v>0</v>
      </c>
      <c r="W51" s="153">
        <f t="shared" si="57"/>
        <v>0</v>
      </c>
      <c r="X51" s="152">
        <f t="shared" si="57"/>
        <v>1231650</v>
      </c>
      <c r="Y51" s="152">
        <f t="shared" si="57"/>
        <v>504850</v>
      </c>
      <c r="Z51" s="153">
        <f t="shared" si="57"/>
        <v>1736500</v>
      </c>
      <c r="AA51" s="151">
        <f t="shared" si="57"/>
        <v>0</v>
      </c>
      <c r="AB51" s="152">
        <f t="shared" si="57"/>
        <v>0</v>
      </c>
      <c r="AC51" s="152">
        <f t="shared" si="57"/>
        <v>0</v>
      </c>
      <c r="AD51" s="151">
        <f t="shared" si="57"/>
        <v>0</v>
      </c>
      <c r="AE51" s="152">
        <f t="shared" si="57"/>
        <v>0</v>
      </c>
      <c r="AF51" s="153">
        <f t="shared" si="57"/>
        <v>0</v>
      </c>
      <c r="AG51" s="151">
        <f t="shared" si="57"/>
        <v>0</v>
      </c>
      <c r="AH51" s="152">
        <f t="shared" si="57"/>
        <v>0</v>
      </c>
      <c r="AI51" s="153">
        <f t="shared" si="57"/>
        <v>0</v>
      </c>
      <c r="AJ51" s="151">
        <f t="shared" si="57"/>
        <v>0</v>
      </c>
      <c r="AK51" s="152">
        <f t="shared" si="57"/>
        <v>0</v>
      </c>
      <c r="AL51" s="153">
        <f t="shared" si="57"/>
        <v>0</v>
      </c>
      <c r="AM51" s="151">
        <f t="shared" si="57"/>
        <v>0</v>
      </c>
      <c r="AN51" s="152">
        <f t="shared" si="57"/>
        <v>0</v>
      </c>
      <c r="AO51" s="153">
        <f t="shared" si="57"/>
        <v>0</v>
      </c>
      <c r="AP51" s="151">
        <f t="shared" si="57"/>
        <v>0</v>
      </c>
      <c r="AQ51" s="152">
        <f t="shared" si="57"/>
        <v>0</v>
      </c>
      <c r="AR51" s="153">
        <f t="shared" si="57"/>
        <v>0</v>
      </c>
      <c r="AS51" s="151">
        <f t="shared" si="57"/>
        <v>0</v>
      </c>
      <c r="AT51" s="152">
        <f t="shared" si="57"/>
        <v>0</v>
      </c>
      <c r="AU51" s="153">
        <f t="shared" si="57"/>
        <v>0</v>
      </c>
      <c r="AV51" s="151">
        <f t="shared" si="57"/>
        <v>0</v>
      </c>
      <c r="AW51" s="152">
        <f t="shared" si="57"/>
        <v>0</v>
      </c>
      <c r="AX51" s="153">
        <f t="shared" si="57"/>
        <v>0</v>
      </c>
      <c r="AY51" s="151">
        <f t="shared" si="57"/>
        <v>0</v>
      </c>
      <c r="AZ51" s="152">
        <f t="shared" si="57"/>
        <v>0</v>
      </c>
      <c r="BA51" s="153">
        <f t="shared" si="57"/>
        <v>0</v>
      </c>
      <c r="BB51" s="151">
        <f t="shared" si="57"/>
        <v>0</v>
      </c>
      <c r="BC51" s="152">
        <f t="shared" si="57"/>
        <v>0</v>
      </c>
      <c r="BD51" s="153">
        <f t="shared" si="57"/>
        <v>0</v>
      </c>
      <c r="BE51" s="151">
        <f t="shared" si="57"/>
        <v>0</v>
      </c>
      <c r="BF51" s="152">
        <f t="shared" si="57"/>
        <v>0</v>
      </c>
      <c r="BG51" s="153">
        <f t="shared" si="57"/>
        <v>0</v>
      </c>
      <c r="BH51" s="151">
        <f t="shared" si="57"/>
        <v>1231650</v>
      </c>
      <c r="BI51" s="152">
        <f t="shared" si="57"/>
        <v>504850</v>
      </c>
      <c r="BJ51" s="153">
        <f t="shared" si="57"/>
        <v>1736500</v>
      </c>
      <c r="BK51" s="151">
        <f t="shared" si="57"/>
        <v>821711</v>
      </c>
      <c r="BL51" s="152">
        <f t="shared" si="57"/>
        <v>-504850</v>
      </c>
      <c r="BM51" s="153">
        <f t="shared" si="57"/>
        <v>316861</v>
      </c>
      <c r="BN51" s="181">
        <f t="shared" si="57"/>
        <v>2053361</v>
      </c>
    </row>
    <row r="52" spans="1:66" s="21" customFormat="1" ht="56.25" customHeight="1" thickTop="1">
      <c r="A52" s="340">
        <v>14</v>
      </c>
      <c r="B52" s="350" t="s">
        <v>68</v>
      </c>
      <c r="C52" s="352" t="s">
        <v>69</v>
      </c>
      <c r="D52" s="189" t="s">
        <v>16</v>
      </c>
      <c r="E52" s="357" t="s">
        <v>17</v>
      </c>
      <c r="F52" s="155">
        <v>17422405</v>
      </c>
      <c r="G52" s="177">
        <v>-13058780</v>
      </c>
      <c r="H52" s="157">
        <f>G52+F52</f>
        <v>4363625</v>
      </c>
      <c r="I52" s="155"/>
      <c r="J52" s="158"/>
      <c r="K52" s="157">
        <f>J52+I52</f>
        <v>0</v>
      </c>
      <c r="L52" s="155">
        <v>0</v>
      </c>
      <c r="M52" s="156">
        <v>0</v>
      </c>
      <c r="N52" s="157">
        <f>M52+L52</f>
        <v>0</v>
      </c>
      <c r="O52" s="156"/>
      <c r="P52" s="156"/>
      <c r="Q52" s="157"/>
      <c r="R52" s="155"/>
      <c r="S52" s="158"/>
      <c r="T52" s="157">
        <f>R52+S52</f>
        <v>0</v>
      </c>
      <c r="U52" s="155"/>
      <c r="V52" s="158">
        <v>0</v>
      </c>
      <c r="W52" s="157">
        <f>U52+V52</f>
        <v>0</v>
      </c>
      <c r="X52" s="155">
        <v>15149008</v>
      </c>
      <c r="Y52" s="177">
        <v>-12955260</v>
      </c>
      <c r="Z52" s="157">
        <f>X52+Y52</f>
        <v>2193748</v>
      </c>
      <c r="AA52" s="155">
        <v>0</v>
      </c>
      <c r="AB52" s="158">
        <v>0</v>
      </c>
      <c r="AC52" s="157">
        <f>AA52+AB52</f>
        <v>0</v>
      </c>
      <c r="AD52" s="155">
        <v>0</v>
      </c>
      <c r="AE52" s="158">
        <v>0</v>
      </c>
      <c r="AF52" s="157">
        <f>AD52+AE52</f>
        <v>0</v>
      </c>
      <c r="AG52" s="155">
        <v>0</v>
      </c>
      <c r="AH52" s="158">
        <v>0</v>
      </c>
      <c r="AI52" s="157">
        <f>AG52+AH52</f>
        <v>0</v>
      </c>
      <c r="AJ52" s="155">
        <v>0</v>
      </c>
      <c r="AK52" s="158">
        <v>0</v>
      </c>
      <c r="AL52" s="157">
        <f>AJ52+AK52</f>
        <v>0</v>
      </c>
      <c r="AM52" s="155"/>
      <c r="AN52" s="167"/>
      <c r="AO52" s="168"/>
      <c r="AP52" s="155"/>
      <c r="AQ52" s="167"/>
      <c r="AR52" s="168"/>
      <c r="AS52" s="155"/>
      <c r="AT52" s="167"/>
      <c r="AU52" s="168"/>
      <c r="AV52" s="155"/>
      <c r="AW52" s="167"/>
      <c r="AX52" s="168"/>
      <c r="AY52" s="155"/>
      <c r="AZ52" s="167"/>
      <c r="BA52" s="168"/>
      <c r="BB52" s="155"/>
      <c r="BC52" s="167"/>
      <c r="BD52" s="168"/>
      <c r="BE52" s="155"/>
      <c r="BF52" s="167"/>
      <c r="BG52" s="168"/>
      <c r="BH52" s="160">
        <f t="shared" ref="BH52:BJ53" si="58">I52+L52+O52+R52+U52+X52+AA52+AD52+AG52+AJ52+AM52</f>
        <v>15149008</v>
      </c>
      <c r="BI52" s="161">
        <f t="shared" si="58"/>
        <v>-12955260</v>
      </c>
      <c r="BJ52" s="157">
        <f t="shared" si="58"/>
        <v>2193748</v>
      </c>
      <c r="BK52" s="155">
        <f>2169877+103520</f>
        <v>2273397</v>
      </c>
      <c r="BL52" s="177">
        <v>-103520</v>
      </c>
      <c r="BM52" s="157">
        <f>BL52+BK52</f>
        <v>2169877</v>
      </c>
      <c r="BN52" s="162">
        <f>BM52+BJ52</f>
        <v>4363625</v>
      </c>
    </row>
    <row r="53" spans="1:66" ht="65.25" customHeight="1">
      <c r="A53" s="354"/>
      <c r="B53" s="355"/>
      <c r="C53" s="356"/>
      <c r="D53" s="135" t="s">
        <v>70</v>
      </c>
      <c r="E53" s="358"/>
      <c r="F53" s="60">
        <v>6000000</v>
      </c>
      <c r="G53" s="22">
        <v>0</v>
      </c>
      <c r="H53" s="61">
        <f>G53+F53</f>
        <v>6000000</v>
      </c>
      <c r="I53" s="60"/>
      <c r="J53" s="62"/>
      <c r="K53" s="61">
        <f>J53+I53</f>
        <v>0</v>
      </c>
      <c r="L53" s="60">
        <v>0</v>
      </c>
      <c r="M53" s="22">
        <v>0</v>
      </c>
      <c r="N53" s="61">
        <f>M53+L53</f>
        <v>0</v>
      </c>
      <c r="O53" s="23"/>
      <c r="P53" s="23"/>
      <c r="Q53" s="61"/>
      <c r="R53" s="24"/>
      <c r="S53" s="23"/>
      <c r="T53" s="61">
        <f>R53+S53</f>
        <v>0</v>
      </c>
      <c r="U53" s="24"/>
      <c r="V53" s="25">
        <v>0</v>
      </c>
      <c r="W53" s="61">
        <f>U53+V53</f>
        <v>0</v>
      </c>
      <c r="X53" s="24">
        <v>5820030</v>
      </c>
      <c r="Y53" s="25">
        <v>92001</v>
      </c>
      <c r="Z53" s="61">
        <f>X53+Y53</f>
        <v>5912031</v>
      </c>
      <c r="AA53" s="24">
        <v>0</v>
      </c>
      <c r="AB53" s="25">
        <v>0</v>
      </c>
      <c r="AC53" s="61">
        <f>AA53+AB53</f>
        <v>0</v>
      </c>
      <c r="AD53" s="24">
        <v>0</v>
      </c>
      <c r="AE53" s="25">
        <v>0</v>
      </c>
      <c r="AF53" s="61">
        <f>AD53+AE53</f>
        <v>0</v>
      </c>
      <c r="AG53" s="24">
        <v>0</v>
      </c>
      <c r="AH53" s="25">
        <v>0</v>
      </c>
      <c r="AI53" s="61">
        <f>AG53+AH53</f>
        <v>0</v>
      </c>
      <c r="AJ53" s="24">
        <v>0</v>
      </c>
      <c r="AK53" s="25">
        <v>0</v>
      </c>
      <c r="AL53" s="61">
        <f>AJ53+AK53</f>
        <v>0</v>
      </c>
      <c r="AM53" s="24"/>
      <c r="AN53" s="23"/>
      <c r="AO53" s="61">
        <f>AM53+AN53</f>
        <v>0</v>
      </c>
      <c r="AP53" s="24"/>
      <c r="AQ53" s="23"/>
      <c r="AR53" s="133"/>
      <c r="AS53" s="24"/>
      <c r="AT53" s="23"/>
      <c r="AU53" s="133"/>
      <c r="AV53" s="24"/>
      <c r="AW53" s="23"/>
      <c r="AX53" s="133"/>
      <c r="AY53" s="24"/>
      <c r="AZ53" s="23"/>
      <c r="BA53" s="133"/>
      <c r="BB53" s="24"/>
      <c r="BC53" s="23"/>
      <c r="BD53" s="133"/>
      <c r="BE53" s="24"/>
      <c r="BF53" s="23"/>
      <c r="BG53" s="133"/>
      <c r="BH53" s="60">
        <f t="shared" si="58"/>
        <v>5820030</v>
      </c>
      <c r="BI53" s="22">
        <f t="shared" si="58"/>
        <v>92001</v>
      </c>
      <c r="BJ53" s="61">
        <f t="shared" si="58"/>
        <v>5912031</v>
      </c>
      <c r="BK53" s="60">
        <v>179970</v>
      </c>
      <c r="BL53" s="62">
        <v>-92001</v>
      </c>
      <c r="BM53" s="61">
        <f>BL53+BK53</f>
        <v>87969</v>
      </c>
      <c r="BN53" s="63">
        <f>BM53+BJ53</f>
        <v>6000000</v>
      </c>
    </row>
    <row r="54" spans="1:66" s="21" customFormat="1" ht="54.75" customHeight="1" thickBot="1">
      <c r="A54" s="341"/>
      <c r="B54" s="351"/>
      <c r="C54" s="353"/>
      <c r="D54" s="346" t="s">
        <v>5</v>
      </c>
      <c r="E54" s="347"/>
      <c r="F54" s="163">
        <f t="shared" ref="F54:N54" si="59">F53+F52</f>
        <v>23422405</v>
      </c>
      <c r="G54" s="164">
        <f t="shared" si="59"/>
        <v>-13058780</v>
      </c>
      <c r="H54" s="165">
        <f t="shared" si="59"/>
        <v>10363625</v>
      </c>
      <c r="I54" s="163">
        <f t="shared" si="59"/>
        <v>0</v>
      </c>
      <c r="J54" s="164">
        <f t="shared" si="59"/>
        <v>0</v>
      </c>
      <c r="K54" s="165">
        <f t="shared" si="59"/>
        <v>0</v>
      </c>
      <c r="L54" s="163">
        <f t="shared" si="59"/>
        <v>0</v>
      </c>
      <c r="M54" s="164">
        <f t="shared" si="59"/>
        <v>0</v>
      </c>
      <c r="N54" s="165">
        <f t="shared" si="59"/>
        <v>0</v>
      </c>
      <c r="O54" s="163"/>
      <c r="P54" s="164"/>
      <c r="Q54" s="165"/>
      <c r="R54" s="163">
        <f t="shared" ref="R54:BN54" si="60">R53+R52</f>
        <v>0</v>
      </c>
      <c r="S54" s="164">
        <f t="shared" si="60"/>
        <v>0</v>
      </c>
      <c r="T54" s="165">
        <f t="shared" si="60"/>
        <v>0</v>
      </c>
      <c r="U54" s="163">
        <f t="shared" si="60"/>
        <v>0</v>
      </c>
      <c r="V54" s="164">
        <f t="shared" si="60"/>
        <v>0</v>
      </c>
      <c r="W54" s="165">
        <f t="shared" si="60"/>
        <v>0</v>
      </c>
      <c r="X54" s="163">
        <f t="shared" si="60"/>
        <v>20969038</v>
      </c>
      <c r="Y54" s="164">
        <f t="shared" si="60"/>
        <v>-12863259</v>
      </c>
      <c r="Z54" s="165">
        <f t="shared" si="60"/>
        <v>8105779</v>
      </c>
      <c r="AA54" s="163">
        <f t="shared" si="60"/>
        <v>0</v>
      </c>
      <c r="AB54" s="164">
        <f t="shared" si="60"/>
        <v>0</v>
      </c>
      <c r="AC54" s="165">
        <f t="shared" si="60"/>
        <v>0</v>
      </c>
      <c r="AD54" s="163">
        <f t="shared" si="60"/>
        <v>0</v>
      </c>
      <c r="AE54" s="164">
        <f t="shared" si="60"/>
        <v>0</v>
      </c>
      <c r="AF54" s="165">
        <f t="shared" si="60"/>
        <v>0</v>
      </c>
      <c r="AG54" s="163">
        <f t="shared" si="60"/>
        <v>0</v>
      </c>
      <c r="AH54" s="164">
        <f t="shared" si="60"/>
        <v>0</v>
      </c>
      <c r="AI54" s="165">
        <f t="shared" si="60"/>
        <v>0</v>
      </c>
      <c r="AJ54" s="163">
        <f t="shared" si="60"/>
        <v>0</v>
      </c>
      <c r="AK54" s="164">
        <f t="shared" si="60"/>
        <v>0</v>
      </c>
      <c r="AL54" s="165">
        <f t="shared" si="60"/>
        <v>0</v>
      </c>
      <c r="AM54" s="163">
        <f t="shared" si="60"/>
        <v>0</v>
      </c>
      <c r="AN54" s="164">
        <f t="shared" si="60"/>
        <v>0</v>
      </c>
      <c r="AO54" s="165">
        <f t="shared" si="60"/>
        <v>0</v>
      </c>
      <c r="AP54" s="170">
        <f t="shared" si="60"/>
        <v>0</v>
      </c>
      <c r="AQ54" s="306">
        <f t="shared" si="60"/>
        <v>0</v>
      </c>
      <c r="AR54" s="165">
        <f t="shared" si="60"/>
        <v>0</v>
      </c>
      <c r="AS54" s="163">
        <f t="shared" si="60"/>
        <v>0</v>
      </c>
      <c r="AT54" s="163">
        <f t="shared" si="60"/>
        <v>0</v>
      </c>
      <c r="AU54" s="170">
        <f t="shared" si="60"/>
        <v>0</v>
      </c>
      <c r="AV54" s="163">
        <f t="shared" si="60"/>
        <v>0</v>
      </c>
      <c r="AW54" s="163">
        <f t="shared" si="60"/>
        <v>0</v>
      </c>
      <c r="AX54" s="170">
        <f t="shared" si="60"/>
        <v>0</v>
      </c>
      <c r="AY54" s="163">
        <f t="shared" si="60"/>
        <v>0</v>
      </c>
      <c r="AZ54" s="163">
        <f t="shared" si="60"/>
        <v>0</v>
      </c>
      <c r="BA54" s="170">
        <f t="shared" si="60"/>
        <v>0</v>
      </c>
      <c r="BB54" s="163">
        <f t="shared" si="60"/>
        <v>0</v>
      </c>
      <c r="BC54" s="163">
        <f t="shared" si="60"/>
        <v>0</v>
      </c>
      <c r="BD54" s="170">
        <f t="shared" si="60"/>
        <v>0</v>
      </c>
      <c r="BE54" s="163">
        <f t="shared" si="60"/>
        <v>0</v>
      </c>
      <c r="BF54" s="163">
        <f t="shared" si="60"/>
        <v>0</v>
      </c>
      <c r="BG54" s="170">
        <f t="shared" si="60"/>
        <v>0</v>
      </c>
      <c r="BH54" s="163">
        <f t="shared" si="60"/>
        <v>20969038</v>
      </c>
      <c r="BI54" s="164">
        <f t="shared" si="60"/>
        <v>-12863259</v>
      </c>
      <c r="BJ54" s="165">
        <f t="shared" si="60"/>
        <v>8105779</v>
      </c>
      <c r="BK54" s="163">
        <f t="shared" si="60"/>
        <v>2453367</v>
      </c>
      <c r="BL54" s="164">
        <f t="shared" si="60"/>
        <v>-195521</v>
      </c>
      <c r="BM54" s="165">
        <f t="shared" si="60"/>
        <v>2257846</v>
      </c>
      <c r="BN54" s="166">
        <f t="shared" si="60"/>
        <v>10363625</v>
      </c>
    </row>
    <row r="55" spans="1:66" s="21" customFormat="1" ht="46.5" customHeight="1" thickTop="1">
      <c r="A55" s="340">
        <v>15</v>
      </c>
      <c r="B55" s="342" t="s">
        <v>68</v>
      </c>
      <c r="C55" s="352" t="s">
        <v>71</v>
      </c>
      <c r="D55" s="189" t="s">
        <v>16</v>
      </c>
      <c r="E55" s="357" t="s">
        <v>17</v>
      </c>
      <c r="F55" s="145">
        <v>9378363</v>
      </c>
      <c r="G55" s="149">
        <v>0</v>
      </c>
      <c r="H55" s="171">
        <f>G55+F55</f>
        <v>9378363</v>
      </c>
      <c r="I55" s="145"/>
      <c r="J55" s="148"/>
      <c r="K55" s="171">
        <v>0</v>
      </c>
      <c r="L55" s="145"/>
      <c r="M55" s="148"/>
      <c r="N55" s="171">
        <v>0</v>
      </c>
      <c r="O55" s="145"/>
      <c r="P55" s="148"/>
      <c r="Q55" s="171"/>
      <c r="R55" s="145"/>
      <c r="S55" s="146"/>
      <c r="T55" s="171">
        <f>R55+S55</f>
        <v>0</v>
      </c>
      <c r="U55" s="145"/>
      <c r="V55" s="149">
        <v>0</v>
      </c>
      <c r="W55" s="171">
        <f>U55+V55</f>
        <v>0</v>
      </c>
      <c r="X55" s="145">
        <v>7518337</v>
      </c>
      <c r="Y55" s="146">
        <v>1800000</v>
      </c>
      <c r="Z55" s="171">
        <f>X55+Y55</f>
        <v>9318337</v>
      </c>
      <c r="AA55" s="145">
        <v>0</v>
      </c>
      <c r="AB55" s="149">
        <v>0</v>
      </c>
      <c r="AC55" s="171">
        <f>AA55+AB55</f>
        <v>0</v>
      </c>
      <c r="AD55" s="145">
        <v>0</v>
      </c>
      <c r="AE55" s="149">
        <v>0</v>
      </c>
      <c r="AF55" s="171">
        <f>AD55+AE55</f>
        <v>0</v>
      </c>
      <c r="AG55" s="145">
        <v>0</v>
      </c>
      <c r="AH55" s="148">
        <v>0</v>
      </c>
      <c r="AI55" s="171">
        <f>AG55+AH55</f>
        <v>0</v>
      </c>
      <c r="AJ55" s="145">
        <v>0</v>
      </c>
      <c r="AK55" s="148">
        <v>0</v>
      </c>
      <c r="AL55" s="171">
        <f>AJ55+AK55</f>
        <v>0</v>
      </c>
      <c r="AM55" s="145">
        <v>0</v>
      </c>
      <c r="AN55" s="148">
        <v>0</v>
      </c>
      <c r="AO55" s="171">
        <f>AM55+AN55</f>
        <v>0</v>
      </c>
      <c r="AP55" s="145">
        <v>0</v>
      </c>
      <c r="AQ55" s="148">
        <v>0</v>
      </c>
      <c r="AR55" s="171">
        <f>AP55+AQ55</f>
        <v>0</v>
      </c>
      <c r="AS55" s="145">
        <v>0</v>
      </c>
      <c r="AT55" s="148">
        <v>0</v>
      </c>
      <c r="AU55" s="171">
        <f>AS55+AT55</f>
        <v>0</v>
      </c>
      <c r="AV55" s="145">
        <v>0</v>
      </c>
      <c r="AW55" s="148">
        <v>0</v>
      </c>
      <c r="AX55" s="171">
        <f>AV55+AW55</f>
        <v>0</v>
      </c>
      <c r="AY55" s="145">
        <v>0</v>
      </c>
      <c r="AZ55" s="148">
        <v>0</v>
      </c>
      <c r="BA55" s="171">
        <f>AY55+AZ55</f>
        <v>0</v>
      </c>
      <c r="BB55" s="145">
        <v>0</v>
      </c>
      <c r="BC55" s="148">
        <v>0</v>
      </c>
      <c r="BD55" s="171">
        <f>BB55+BC55</f>
        <v>0</v>
      </c>
      <c r="BE55" s="145">
        <v>0</v>
      </c>
      <c r="BF55" s="148">
        <v>0</v>
      </c>
      <c r="BG55" s="171">
        <f>BE55+BF55</f>
        <v>0</v>
      </c>
      <c r="BH55" s="173">
        <f t="shared" ref="BH55:BJ56" si="61">I55+L55+O55+R55+U55+X55+AA55+AD55+AG55+AJ55+AM55</f>
        <v>7518337</v>
      </c>
      <c r="BI55" s="180">
        <f t="shared" si="61"/>
        <v>1800000</v>
      </c>
      <c r="BJ55" s="171">
        <f t="shared" si="61"/>
        <v>9318337</v>
      </c>
      <c r="BK55" s="145">
        <f>60026+1800000</f>
        <v>1860026</v>
      </c>
      <c r="BL55" s="146">
        <v>-1800000</v>
      </c>
      <c r="BM55" s="171">
        <f>BL55+BK55</f>
        <v>60026</v>
      </c>
      <c r="BN55" s="174">
        <f>BM55+BJ55</f>
        <v>9378363</v>
      </c>
    </row>
    <row r="56" spans="1:66" ht="51.75" customHeight="1">
      <c r="A56" s="354"/>
      <c r="B56" s="359"/>
      <c r="C56" s="356"/>
      <c r="D56" s="135" t="s">
        <v>72</v>
      </c>
      <c r="E56" s="358"/>
      <c r="F56" s="37">
        <v>10000000</v>
      </c>
      <c r="G56" s="42">
        <v>0</v>
      </c>
      <c r="H56" s="33">
        <f>G56+F56</f>
        <v>10000000</v>
      </c>
      <c r="I56" s="105"/>
      <c r="J56" s="106"/>
      <c r="K56" s="107">
        <f>J56+I56</f>
        <v>0</v>
      </c>
      <c r="L56" s="37"/>
      <c r="M56" s="108"/>
      <c r="N56" s="33">
        <f>M56+L56</f>
        <v>0</v>
      </c>
      <c r="O56" s="105"/>
      <c r="P56" s="109"/>
      <c r="Q56" s="107"/>
      <c r="R56" s="37"/>
      <c r="S56" s="42"/>
      <c r="T56" s="33">
        <f>R56+S56</f>
        <v>0</v>
      </c>
      <c r="U56" s="37"/>
      <c r="V56" s="42">
        <v>0</v>
      </c>
      <c r="W56" s="33">
        <f>U56+V56</f>
        <v>0</v>
      </c>
      <c r="X56" s="37">
        <v>2200000</v>
      </c>
      <c r="Y56" s="42">
        <v>1332880</v>
      </c>
      <c r="Z56" s="33">
        <f>X56+Y56</f>
        <v>3532880</v>
      </c>
      <c r="AA56" s="37">
        <v>0</v>
      </c>
      <c r="AB56" s="42">
        <v>0</v>
      </c>
      <c r="AC56" s="33">
        <f>AA56+AB56</f>
        <v>0</v>
      </c>
      <c r="AD56" s="239">
        <v>0</v>
      </c>
      <c r="AE56" s="42">
        <v>0</v>
      </c>
      <c r="AF56" s="107">
        <f>AD56+AE56</f>
        <v>0</v>
      </c>
      <c r="AG56" s="37">
        <v>0</v>
      </c>
      <c r="AH56" s="38">
        <v>0</v>
      </c>
      <c r="AI56" s="33">
        <f>AG56+AH56</f>
        <v>0</v>
      </c>
      <c r="AJ56" s="37">
        <v>0</v>
      </c>
      <c r="AK56" s="38">
        <v>0</v>
      </c>
      <c r="AL56" s="33">
        <f>AJ56+AK56</f>
        <v>0</v>
      </c>
      <c r="AM56" s="37">
        <v>0</v>
      </c>
      <c r="AN56" s="38">
        <v>0</v>
      </c>
      <c r="AO56" s="33">
        <f>AM56+AN56</f>
        <v>0</v>
      </c>
      <c r="AP56" s="37">
        <v>0</v>
      </c>
      <c r="AQ56" s="38">
        <v>0</v>
      </c>
      <c r="AR56" s="33">
        <f>AP56+AQ56</f>
        <v>0</v>
      </c>
      <c r="AS56" s="37">
        <v>0</v>
      </c>
      <c r="AT56" s="38">
        <v>0</v>
      </c>
      <c r="AU56" s="33">
        <f>AS56+AT56</f>
        <v>0</v>
      </c>
      <c r="AV56" s="37">
        <v>0</v>
      </c>
      <c r="AW56" s="38">
        <v>0</v>
      </c>
      <c r="AX56" s="33">
        <f>AV56+AW56</f>
        <v>0</v>
      </c>
      <c r="AY56" s="37">
        <v>0</v>
      </c>
      <c r="AZ56" s="38">
        <v>0</v>
      </c>
      <c r="BA56" s="33">
        <f>AY56+AZ56</f>
        <v>0</v>
      </c>
      <c r="BB56" s="37">
        <v>0</v>
      </c>
      <c r="BC56" s="38">
        <v>0</v>
      </c>
      <c r="BD56" s="33">
        <f>BB56+BC56</f>
        <v>0</v>
      </c>
      <c r="BE56" s="37">
        <v>0</v>
      </c>
      <c r="BF56" s="38">
        <v>0</v>
      </c>
      <c r="BG56" s="33">
        <f>BE56+BF56</f>
        <v>0</v>
      </c>
      <c r="BH56" s="37">
        <f t="shared" si="61"/>
        <v>2200000</v>
      </c>
      <c r="BI56" s="38">
        <f t="shared" si="61"/>
        <v>1332880</v>
      </c>
      <c r="BJ56" s="33">
        <f t="shared" si="61"/>
        <v>3532880</v>
      </c>
      <c r="BK56" s="37">
        <v>7800000</v>
      </c>
      <c r="BL56" s="42">
        <v>-1332880</v>
      </c>
      <c r="BM56" s="33">
        <f>BL56+BK56</f>
        <v>6467120</v>
      </c>
      <c r="BN56" s="39">
        <f>BM56+BJ56</f>
        <v>10000000</v>
      </c>
    </row>
    <row r="57" spans="1:66" s="21" customFormat="1" ht="36.75" customHeight="1" thickBot="1">
      <c r="A57" s="354"/>
      <c r="B57" s="359"/>
      <c r="C57" s="356"/>
      <c r="D57" s="360" t="s">
        <v>5</v>
      </c>
      <c r="E57" s="361"/>
      <c r="F57" s="128">
        <f t="shared" ref="F57:N57" si="62">F56+F55</f>
        <v>19378363</v>
      </c>
      <c r="G57" s="129">
        <f t="shared" si="62"/>
        <v>0</v>
      </c>
      <c r="H57" s="130">
        <f t="shared" si="62"/>
        <v>19378363</v>
      </c>
      <c r="I57" s="128">
        <f t="shared" si="62"/>
        <v>0</v>
      </c>
      <c r="J57" s="129">
        <f t="shared" si="62"/>
        <v>0</v>
      </c>
      <c r="K57" s="130">
        <f t="shared" si="62"/>
        <v>0</v>
      </c>
      <c r="L57" s="128">
        <f t="shared" si="62"/>
        <v>0</v>
      </c>
      <c r="M57" s="129">
        <f t="shared" si="62"/>
        <v>0</v>
      </c>
      <c r="N57" s="130">
        <f t="shared" si="62"/>
        <v>0</v>
      </c>
      <c r="O57" s="128"/>
      <c r="P57" s="129"/>
      <c r="Q57" s="130"/>
      <c r="R57" s="128">
        <f t="shared" ref="R57:Z57" si="63">R56+R55</f>
        <v>0</v>
      </c>
      <c r="S57" s="129">
        <f t="shared" si="63"/>
        <v>0</v>
      </c>
      <c r="T57" s="130">
        <f t="shared" si="63"/>
        <v>0</v>
      </c>
      <c r="U57" s="128">
        <f t="shared" si="63"/>
        <v>0</v>
      </c>
      <c r="V57" s="129">
        <f t="shared" si="63"/>
        <v>0</v>
      </c>
      <c r="W57" s="130">
        <f t="shared" si="63"/>
        <v>0</v>
      </c>
      <c r="X57" s="128">
        <f t="shared" si="63"/>
        <v>9718337</v>
      </c>
      <c r="Y57" s="129">
        <f t="shared" si="63"/>
        <v>3132880</v>
      </c>
      <c r="Z57" s="130">
        <f t="shared" si="63"/>
        <v>12851217</v>
      </c>
      <c r="AA57" s="128">
        <v>0</v>
      </c>
      <c r="AB57" s="129">
        <f t="shared" ref="AB57:BN57" si="64">AB56+AB55</f>
        <v>0</v>
      </c>
      <c r="AC57" s="130">
        <f t="shared" si="64"/>
        <v>0</v>
      </c>
      <c r="AD57" s="128">
        <f t="shared" si="64"/>
        <v>0</v>
      </c>
      <c r="AE57" s="129">
        <f t="shared" si="64"/>
        <v>0</v>
      </c>
      <c r="AF57" s="130">
        <f t="shared" si="64"/>
        <v>0</v>
      </c>
      <c r="AG57" s="128">
        <f t="shared" si="64"/>
        <v>0</v>
      </c>
      <c r="AH57" s="129">
        <f t="shared" si="64"/>
        <v>0</v>
      </c>
      <c r="AI57" s="130">
        <f t="shared" si="64"/>
        <v>0</v>
      </c>
      <c r="AJ57" s="128">
        <f t="shared" si="64"/>
        <v>0</v>
      </c>
      <c r="AK57" s="129">
        <f t="shared" si="64"/>
        <v>0</v>
      </c>
      <c r="AL57" s="130">
        <f t="shared" si="64"/>
        <v>0</v>
      </c>
      <c r="AM57" s="128">
        <f t="shared" si="64"/>
        <v>0</v>
      </c>
      <c r="AN57" s="129">
        <f t="shared" si="64"/>
        <v>0</v>
      </c>
      <c r="AO57" s="130">
        <f t="shared" si="64"/>
        <v>0</v>
      </c>
      <c r="AP57" s="128">
        <f t="shared" si="64"/>
        <v>0</v>
      </c>
      <c r="AQ57" s="129">
        <f t="shared" si="64"/>
        <v>0</v>
      </c>
      <c r="AR57" s="130">
        <f t="shared" si="64"/>
        <v>0</v>
      </c>
      <c r="AS57" s="128">
        <f t="shared" si="64"/>
        <v>0</v>
      </c>
      <c r="AT57" s="129">
        <f t="shared" si="64"/>
        <v>0</v>
      </c>
      <c r="AU57" s="130">
        <f t="shared" si="64"/>
        <v>0</v>
      </c>
      <c r="AV57" s="128">
        <f t="shared" si="64"/>
        <v>0</v>
      </c>
      <c r="AW57" s="129">
        <f t="shared" si="64"/>
        <v>0</v>
      </c>
      <c r="AX57" s="130">
        <f t="shared" si="64"/>
        <v>0</v>
      </c>
      <c r="AY57" s="128">
        <f t="shared" si="64"/>
        <v>0</v>
      </c>
      <c r="AZ57" s="129">
        <f t="shared" si="64"/>
        <v>0</v>
      </c>
      <c r="BA57" s="130">
        <f t="shared" si="64"/>
        <v>0</v>
      </c>
      <c r="BB57" s="128">
        <f t="shared" si="64"/>
        <v>0</v>
      </c>
      <c r="BC57" s="129">
        <f t="shared" si="64"/>
        <v>0</v>
      </c>
      <c r="BD57" s="130">
        <f t="shared" si="64"/>
        <v>0</v>
      </c>
      <c r="BE57" s="128">
        <f t="shared" si="64"/>
        <v>0</v>
      </c>
      <c r="BF57" s="129">
        <f t="shared" si="64"/>
        <v>0</v>
      </c>
      <c r="BG57" s="130">
        <f t="shared" si="64"/>
        <v>0</v>
      </c>
      <c r="BH57" s="128">
        <f t="shared" si="64"/>
        <v>9718337</v>
      </c>
      <c r="BI57" s="129">
        <f t="shared" si="64"/>
        <v>3132880</v>
      </c>
      <c r="BJ57" s="130">
        <f t="shared" si="64"/>
        <v>12851217</v>
      </c>
      <c r="BK57" s="128">
        <f t="shared" si="64"/>
        <v>9660026</v>
      </c>
      <c r="BL57" s="129">
        <f t="shared" si="64"/>
        <v>-3132880</v>
      </c>
      <c r="BM57" s="130">
        <f t="shared" si="64"/>
        <v>6527146</v>
      </c>
      <c r="BN57" s="240">
        <f t="shared" si="64"/>
        <v>19378363</v>
      </c>
    </row>
    <row r="58" spans="1:66" s="21" customFormat="1" ht="80.25" customHeight="1" thickTop="1">
      <c r="A58" s="340">
        <v>16</v>
      </c>
      <c r="B58" s="350" t="s">
        <v>73</v>
      </c>
      <c r="C58" s="352" t="s">
        <v>86</v>
      </c>
      <c r="D58" s="189" t="s">
        <v>16</v>
      </c>
      <c r="E58" s="357" t="s">
        <v>17</v>
      </c>
      <c r="F58" s="155">
        <v>9356288</v>
      </c>
      <c r="G58" s="177">
        <v>2688419</v>
      </c>
      <c r="H58" s="157">
        <f>G58+F58</f>
        <v>12044707</v>
      </c>
      <c r="I58" s="155"/>
      <c r="J58" s="158"/>
      <c r="K58" s="157">
        <f>J58+I58</f>
        <v>0</v>
      </c>
      <c r="L58" s="155">
        <v>0</v>
      </c>
      <c r="M58" s="156">
        <v>0</v>
      </c>
      <c r="N58" s="157">
        <f>M58+L58</f>
        <v>0</v>
      </c>
      <c r="O58" s="156"/>
      <c r="P58" s="156"/>
      <c r="Q58" s="157"/>
      <c r="R58" s="155"/>
      <c r="S58" s="158"/>
      <c r="T58" s="157">
        <f>R58+S58</f>
        <v>0</v>
      </c>
      <c r="U58" s="155">
        <v>0</v>
      </c>
      <c r="V58" s="156">
        <v>0</v>
      </c>
      <c r="W58" s="157">
        <f>U58+V58</f>
        <v>0</v>
      </c>
      <c r="X58" s="155">
        <v>9356288</v>
      </c>
      <c r="Y58" s="177">
        <v>-1099980</v>
      </c>
      <c r="Z58" s="157">
        <f>X58+Y58</f>
        <v>8256308</v>
      </c>
      <c r="AA58" s="155">
        <v>0</v>
      </c>
      <c r="AB58" s="177">
        <v>3788399</v>
      </c>
      <c r="AC58" s="157">
        <f>AA58+AB58</f>
        <v>3788399</v>
      </c>
      <c r="AD58" s="155">
        <v>0</v>
      </c>
      <c r="AE58" s="158">
        <v>0</v>
      </c>
      <c r="AF58" s="157">
        <f>AD58+AE58</f>
        <v>0</v>
      </c>
      <c r="AG58" s="155">
        <v>0</v>
      </c>
      <c r="AH58" s="158">
        <v>0</v>
      </c>
      <c r="AI58" s="157">
        <f>AG58+AH58</f>
        <v>0</v>
      </c>
      <c r="AJ58" s="155">
        <v>0</v>
      </c>
      <c r="AK58" s="158">
        <v>0</v>
      </c>
      <c r="AL58" s="157">
        <f>AJ58+AK58</f>
        <v>0</v>
      </c>
      <c r="AM58" s="155"/>
      <c r="AN58" s="167"/>
      <c r="AO58" s="168"/>
      <c r="AP58" s="155"/>
      <c r="AQ58" s="167"/>
      <c r="AR58" s="168"/>
      <c r="AS58" s="155"/>
      <c r="AT58" s="167"/>
      <c r="AU58" s="168"/>
      <c r="AV58" s="155"/>
      <c r="AW58" s="167"/>
      <c r="AX58" s="168"/>
      <c r="AY58" s="155"/>
      <c r="AZ58" s="167"/>
      <c r="BA58" s="168"/>
      <c r="BB58" s="155"/>
      <c r="BC58" s="167"/>
      <c r="BD58" s="168"/>
      <c r="BE58" s="155"/>
      <c r="BF58" s="167"/>
      <c r="BG58" s="168"/>
      <c r="BH58" s="160">
        <f t="shared" ref="BH58:BJ59" si="65">I58+L58+O58+R58+U58+X58+AA58+AD58+AG58+AJ58+AM58</f>
        <v>9356288</v>
      </c>
      <c r="BI58" s="161">
        <f t="shared" si="65"/>
        <v>2688419</v>
      </c>
      <c r="BJ58" s="157">
        <f t="shared" si="65"/>
        <v>12044707</v>
      </c>
      <c r="BK58" s="155">
        <v>0</v>
      </c>
      <c r="BL58" s="158">
        <v>0</v>
      </c>
      <c r="BM58" s="157">
        <f>BL58+BK58</f>
        <v>0</v>
      </c>
      <c r="BN58" s="162">
        <f>BM58+BJ58</f>
        <v>12044707</v>
      </c>
    </row>
    <row r="59" spans="1:66" ht="78.75" customHeight="1">
      <c r="A59" s="354"/>
      <c r="B59" s="355"/>
      <c r="C59" s="356"/>
      <c r="D59" s="135" t="s">
        <v>70</v>
      </c>
      <c r="E59" s="358"/>
      <c r="F59" s="60">
        <v>4000000</v>
      </c>
      <c r="G59" s="22">
        <v>0</v>
      </c>
      <c r="H59" s="61">
        <f>G59+F59</f>
        <v>4000000</v>
      </c>
      <c r="I59" s="60"/>
      <c r="J59" s="62"/>
      <c r="K59" s="61">
        <f>J59+I59</f>
        <v>0</v>
      </c>
      <c r="L59" s="60">
        <v>0</v>
      </c>
      <c r="M59" s="22">
        <v>0</v>
      </c>
      <c r="N59" s="61">
        <f>M59+L59</f>
        <v>0</v>
      </c>
      <c r="O59" s="23"/>
      <c r="P59" s="23"/>
      <c r="Q59" s="61"/>
      <c r="R59" s="24"/>
      <c r="S59" s="23"/>
      <c r="T59" s="61">
        <f>R59+S59</f>
        <v>0</v>
      </c>
      <c r="U59" s="24"/>
      <c r="V59" s="25">
        <v>0</v>
      </c>
      <c r="W59" s="61">
        <f>U59+V59</f>
        <v>0</v>
      </c>
      <c r="X59" s="24">
        <v>2650720</v>
      </c>
      <c r="Y59" s="25">
        <v>1099980</v>
      </c>
      <c r="Z59" s="61">
        <f>X59+Y59</f>
        <v>3750700</v>
      </c>
      <c r="AA59" s="24">
        <v>0</v>
      </c>
      <c r="AB59" s="25">
        <v>0</v>
      </c>
      <c r="AC59" s="61">
        <f>AA59+AB59</f>
        <v>0</v>
      </c>
      <c r="AD59" s="24">
        <v>0</v>
      </c>
      <c r="AE59" s="25">
        <v>0</v>
      </c>
      <c r="AF59" s="61">
        <f>AD59+AE59</f>
        <v>0</v>
      </c>
      <c r="AG59" s="24">
        <v>0</v>
      </c>
      <c r="AH59" s="25">
        <v>0</v>
      </c>
      <c r="AI59" s="61">
        <f>AG59+AH59</f>
        <v>0</v>
      </c>
      <c r="AJ59" s="24">
        <v>0</v>
      </c>
      <c r="AK59" s="25">
        <v>0</v>
      </c>
      <c r="AL59" s="61">
        <f>AJ59+AK59</f>
        <v>0</v>
      </c>
      <c r="AM59" s="24"/>
      <c r="AN59" s="23"/>
      <c r="AO59" s="61">
        <f>AM59+AN59</f>
        <v>0</v>
      </c>
      <c r="AP59" s="24"/>
      <c r="AQ59" s="23"/>
      <c r="AR59" s="133"/>
      <c r="AS59" s="24"/>
      <c r="AT59" s="23"/>
      <c r="AU59" s="133"/>
      <c r="AV59" s="24"/>
      <c r="AW59" s="23"/>
      <c r="AX59" s="133"/>
      <c r="AY59" s="24"/>
      <c r="AZ59" s="23"/>
      <c r="BA59" s="133"/>
      <c r="BB59" s="24"/>
      <c r="BC59" s="23"/>
      <c r="BD59" s="133"/>
      <c r="BE59" s="24"/>
      <c r="BF59" s="23"/>
      <c r="BG59" s="133"/>
      <c r="BH59" s="60">
        <f t="shared" si="65"/>
        <v>2650720</v>
      </c>
      <c r="BI59" s="22">
        <f t="shared" si="65"/>
        <v>1099980</v>
      </c>
      <c r="BJ59" s="61">
        <f t="shared" si="65"/>
        <v>3750700</v>
      </c>
      <c r="BK59" s="60">
        <v>1349280</v>
      </c>
      <c r="BL59" s="62">
        <v>-1099980</v>
      </c>
      <c r="BM59" s="61">
        <f>BL59+BK59</f>
        <v>249300</v>
      </c>
      <c r="BN59" s="63">
        <f>BM59+BJ59</f>
        <v>4000000</v>
      </c>
    </row>
    <row r="60" spans="1:66" s="21" customFormat="1" ht="61.5" customHeight="1" thickBot="1">
      <c r="A60" s="341"/>
      <c r="B60" s="351"/>
      <c r="C60" s="353"/>
      <c r="D60" s="346" t="s">
        <v>5</v>
      </c>
      <c r="E60" s="347"/>
      <c r="F60" s="163">
        <f t="shared" ref="F60:N60" si="66">F59+F58</f>
        <v>13356288</v>
      </c>
      <c r="G60" s="164">
        <f t="shared" si="66"/>
        <v>2688419</v>
      </c>
      <c r="H60" s="165">
        <f t="shared" si="66"/>
        <v>16044707</v>
      </c>
      <c r="I60" s="163">
        <f t="shared" si="66"/>
        <v>0</v>
      </c>
      <c r="J60" s="164">
        <f t="shared" si="66"/>
        <v>0</v>
      </c>
      <c r="K60" s="165">
        <f t="shared" si="66"/>
        <v>0</v>
      </c>
      <c r="L60" s="163">
        <f t="shared" si="66"/>
        <v>0</v>
      </c>
      <c r="M60" s="164">
        <f t="shared" si="66"/>
        <v>0</v>
      </c>
      <c r="N60" s="165">
        <f t="shared" si="66"/>
        <v>0</v>
      </c>
      <c r="O60" s="163"/>
      <c r="P60" s="164"/>
      <c r="Q60" s="165"/>
      <c r="R60" s="163">
        <f t="shared" ref="R60:BN60" si="67">R59+R58</f>
        <v>0</v>
      </c>
      <c r="S60" s="164">
        <f t="shared" si="67"/>
        <v>0</v>
      </c>
      <c r="T60" s="165">
        <f t="shared" si="67"/>
        <v>0</v>
      </c>
      <c r="U60" s="163">
        <f t="shared" si="67"/>
        <v>0</v>
      </c>
      <c r="V60" s="164">
        <f t="shared" si="67"/>
        <v>0</v>
      </c>
      <c r="W60" s="165">
        <f t="shared" si="67"/>
        <v>0</v>
      </c>
      <c r="X60" s="163">
        <f t="shared" si="67"/>
        <v>12007008</v>
      </c>
      <c r="Y60" s="164">
        <f t="shared" si="67"/>
        <v>0</v>
      </c>
      <c r="Z60" s="165">
        <f t="shared" si="67"/>
        <v>12007008</v>
      </c>
      <c r="AA60" s="163">
        <f t="shared" si="67"/>
        <v>0</v>
      </c>
      <c r="AB60" s="164">
        <f t="shared" si="67"/>
        <v>3788399</v>
      </c>
      <c r="AC60" s="165">
        <f t="shared" si="67"/>
        <v>3788399</v>
      </c>
      <c r="AD60" s="163">
        <f t="shared" si="67"/>
        <v>0</v>
      </c>
      <c r="AE60" s="164">
        <f t="shared" si="67"/>
        <v>0</v>
      </c>
      <c r="AF60" s="165">
        <f t="shared" si="67"/>
        <v>0</v>
      </c>
      <c r="AG60" s="163">
        <f t="shared" si="67"/>
        <v>0</v>
      </c>
      <c r="AH60" s="164">
        <f t="shared" si="67"/>
        <v>0</v>
      </c>
      <c r="AI60" s="165">
        <f t="shared" si="67"/>
        <v>0</v>
      </c>
      <c r="AJ60" s="163">
        <f t="shared" si="67"/>
        <v>0</v>
      </c>
      <c r="AK60" s="164">
        <f t="shared" si="67"/>
        <v>0</v>
      </c>
      <c r="AL60" s="165">
        <f t="shared" si="67"/>
        <v>0</v>
      </c>
      <c r="AM60" s="163">
        <f t="shared" si="67"/>
        <v>0</v>
      </c>
      <c r="AN60" s="164">
        <f t="shared" si="67"/>
        <v>0</v>
      </c>
      <c r="AO60" s="165">
        <f t="shared" si="67"/>
        <v>0</v>
      </c>
      <c r="AP60" s="170">
        <f t="shared" si="67"/>
        <v>0</v>
      </c>
      <c r="AQ60" s="306">
        <f t="shared" si="67"/>
        <v>0</v>
      </c>
      <c r="AR60" s="165">
        <f t="shared" si="67"/>
        <v>0</v>
      </c>
      <c r="AS60" s="163">
        <f t="shared" si="67"/>
        <v>0</v>
      </c>
      <c r="AT60" s="163">
        <f t="shared" si="67"/>
        <v>0</v>
      </c>
      <c r="AU60" s="170">
        <f t="shared" si="67"/>
        <v>0</v>
      </c>
      <c r="AV60" s="163">
        <f t="shared" si="67"/>
        <v>0</v>
      </c>
      <c r="AW60" s="163">
        <f t="shared" si="67"/>
        <v>0</v>
      </c>
      <c r="AX60" s="170">
        <f t="shared" si="67"/>
        <v>0</v>
      </c>
      <c r="AY60" s="163">
        <f t="shared" si="67"/>
        <v>0</v>
      </c>
      <c r="AZ60" s="163">
        <f t="shared" si="67"/>
        <v>0</v>
      </c>
      <c r="BA60" s="170">
        <f t="shared" si="67"/>
        <v>0</v>
      </c>
      <c r="BB60" s="163">
        <f t="shared" si="67"/>
        <v>0</v>
      </c>
      <c r="BC60" s="163">
        <f t="shared" si="67"/>
        <v>0</v>
      </c>
      <c r="BD60" s="170">
        <f t="shared" si="67"/>
        <v>0</v>
      </c>
      <c r="BE60" s="163">
        <f t="shared" si="67"/>
        <v>0</v>
      </c>
      <c r="BF60" s="163">
        <f t="shared" si="67"/>
        <v>0</v>
      </c>
      <c r="BG60" s="170">
        <f t="shared" si="67"/>
        <v>0</v>
      </c>
      <c r="BH60" s="163">
        <f t="shared" si="67"/>
        <v>12007008</v>
      </c>
      <c r="BI60" s="164">
        <f t="shared" si="67"/>
        <v>3788399</v>
      </c>
      <c r="BJ60" s="165">
        <f t="shared" si="67"/>
        <v>15795407</v>
      </c>
      <c r="BK60" s="163">
        <f t="shared" si="67"/>
        <v>1349280</v>
      </c>
      <c r="BL60" s="164">
        <f t="shared" si="67"/>
        <v>-1099980</v>
      </c>
      <c r="BM60" s="165">
        <f t="shared" si="67"/>
        <v>249300</v>
      </c>
      <c r="BN60" s="166">
        <f t="shared" si="67"/>
        <v>16044707</v>
      </c>
    </row>
    <row r="61" spans="1:66" s="21" customFormat="1" ht="45" customHeight="1" thickTop="1">
      <c r="A61" s="340">
        <v>17</v>
      </c>
      <c r="B61" s="350" t="s">
        <v>68</v>
      </c>
      <c r="C61" s="352" t="s">
        <v>83</v>
      </c>
      <c r="D61" s="189" t="s">
        <v>16</v>
      </c>
      <c r="E61" s="185" t="s">
        <v>17</v>
      </c>
      <c r="F61" s="155">
        <v>1935597</v>
      </c>
      <c r="G61" s="156">
        <v>0</v>
      </c>
      <c r="H61" s="157">
        <f>G61+F61</f>
        <v>1935597</v>
      </c>
      <c r="I61" s="155"/>
      <c r="J61" s="158"/>
      <c r="K61" s="157">
        <f>J61+I61</f>
        <v>0</v>
      </c>
      <c r="L61" s="155">
        <v>0</v>
      </c>
      <c r="M61" s="156">
        <v>0</v>
      </c>
      <c r="N61" s="157">
        <f>M61+L61</f>
        <v>0</v>
      </c>
      <c r="O61" s="156"/>
      <c r="P61" s="156"/>
      <c r="Q61" s="157"/>
      <c r="R61" s="155"/>
      <c r="S61" s="177"/>
      <c r="T61" s="157">
        <f>R61+S61</f>
        <v>0</v>
      </c>
      <c r="U61" s="155">
        <v>0</v>
      </c>
      <c r="V61" s="177"/>
      <c r="W61" s="157">
        <f>U61+V61</f>
        <v>0</v>
      </c>
      <c r="X61" s="155">
        <v>244050</v>
      </c>
      <c r="Y61" s="177">
        <v>1054308</v>
      </c>
      <c r="Z61" s="157">
        <f>X61+Y61</f>
        <v>1298358</v>
      </c>
      <c r="AA61" s="155">
        <v>0</v>
      </c>
      <c r="AB61" s="156">
        <v>0</v>
      </c>
      <c r="AC61" s="157">
        <f>AA61+AB61</f>
        <v>0</v>
      </c>
      <c r="AD61" s="155">
        <v>0</v>
      </c>
      <c r="AE61" s="158">
        <v>0</v>
      </c>
      <c r="AF61" s="157">
        <f>AD61+AE61</f>
        <v>0</v>
      </c>
      <c r="AG61" s="155">
        <v>0</v>
      </c>
      <c r="AH61" s="158">
        <v>0</v>
      </c>
      <c r="AI61" s="157">
        <f>AG61+AH61</f>
        <v>0</v>
      </c>
      <c r="AJ61" s="155">
        <v>0</v>
      </c>
      <c r="AK61" s="158">
        <v>0</v>
      </c>
      <c r="AL61" s="157">
        <f>AJ61+AK61</f>
        <v>0</v>
      </c>
      <c r="AM61" s="155">
        <v>0</v>
      </c>
      <c r="AN61" s="158">
        <v>0</v>
      </c>
      <c r="AO61" s="157">
        <f>AM61+AN61</f>
        <v>0</v>
      </c>
      <c r="AP61" s="155">
        <v>0</v>
      </c>
      <c r="AQ61" s="158">
        <v>0</v>
      </c>
      <c r="AR61" s="157">
        <f>AP61+AQ61</f>
        <v>0</v>
      </c>
      <c r="AS61" s="155">
        <v>0</v>
      </c>
      <c r="AT61" s="158">
        <v>0</v>
      </c>
      <c r="AU61" s="157">
        <f>AS61+AT61</f>
        <v>0</v>
      </c>
      <c r="AV61" s="155">
        <v>0</v>
      </c>
      <c r="AW61" s="158">
        <v>0</v>
      </c>
      <c r="AX61" s="157">
        <f>AV61+AW61</f>
        <v>0</v>
      </c>
      <c r="AY61" s="155">
        <v>0</v>
      </c>
      <c r="AZ61" s="158">
        <v>0</v>
      </c>
      <c r="BA61" s="157">
        <f>AY61+AZ61</f>
        <v>0</v>
      </c>
      <c r="BB61" s="155">
        <v>0</v>
      </c>
      <c r="BC61" s="158">
        <v>0</v>
      </c>
      <c r="BD61" s="157">
        <f>BB61+BC61</f>
        <v>0</v>
      </c>
      <c r="BE61" s="155">
        <v>0</v>
      </c>
      <c r="BF61" s="158">
        <v>0</v>
      </c>
      <c r="BG61" s="157">
        <f>BE61+BF61</f>
        <v>0</v>
      </c>
      <c r="BH61" s="160">
        <f>I61+L61+O61+R61+U61+X61+AA61+AD61+AG61+AJ61+AM61</f>
        <v>244050</v>
      </c>
      <c r="BI61" s="161">
        <f>J61+M61+P61+S61+V61+Y61+AB61+AE61+AH61+AK61+AN61</f>
        <v>1054308</v>
      </c>
      <c r="BJ61" s="157">
        <f>K61+N61+Q61+T61+W61+Z61+AC61+AF61+AI61+AL61+AO61</f>
        <v>1298358</v>
      </c>
      <c r="BK61" s="155">
        <v>1691547</v>
      </c>
      <c r="BL61" s="178">
        <v>-1054308</v>
      </c>
      <c r="BM61" s="157">
        <f>BL61+BK61</f>
        <v>637239</v>
      </c>
      <c r="BN61" s="162">
        <f>BM61+BJ61</f>
        <v>1935597</v>
      </c>
    </row>
    <row r="62" spans="1:66" s="21" customFormat="1" ht="78.75" customHeight="1" thickBot="1">
      <c r="A62" s="341"/>
      <c r="B62" s="351"/>
      <c r="C62" s="353"/>
      <c r="D62" s="346" t="s">
        <v>5</v>
      </c>
      <c r="E62" s="347"/>
      <c r="F62" s="163">
        <f t="shared" ref="F62:Q62" si="68">F61</f>
        <v>1935597</v>
      </c>
      <c r="G62" s="164">
        <f t="shared" si="68"/>
        <v>0</v>
      </c>
      <c r="H62" s="165">
        <f t="shared" si="68"/>
        <v>1935597</v>
      </c>
      <c r="I62" s="163">
        <f t="shared" si="68"/>
        <v>0</v>
      </c>
      <c r="J62" s="164">
        <f t="shared" si="68"/>
        <v>0</v>
      </c>
      <c r="K62" s="165">
        <f t="shared" si="68"/>
        <v>0</v>
      </c>
      <c r="L62" s="163">
        <f t="shared" si="68"/>
        <v>0</v>
      </c>
      <c r="M62" s="164">
        <f t="shared" si="68"/>
        <v>0</v>
      </c>
      <c r="N62" s="165">
        <f t="shared" si="68"/>
        <v>0</v>
      </c>
      <c r="O62" s="163">
        <f t="shared" si="68"/>
        <v>0</v>
      </c>
      <c r="P62" s="164">
        <f t="shared" si="68"/>
        <v>0</v>
      </c>
      <c r="Q62" s="165">
        <f t="shared" si="68"/>
        <v>0</v>
      </c>
      <c r="R62" s="163"/>
      <c r="S62" s="164">
        <f>S61</f>
        <v>0</v>
      </c>
      <c r="T62" s="165">
        <f>T61</f>
        <v>0</v>
      </c>
      <c r="U62" s="164">
        <f>U61</f>
        <v>0</v>
      </c>
      <c r="V62" s="164">
        <f>V61</f>
        <v>0</v>
      </c>
      <c r="W62" s="165">
        <f>W61</f>
        <v>0</v>
      </c>
      <c r="X62" s="164">
        <f t="shared" ref="X62:BN62" si="69">X61</f>
        <v>244050</v>
      </c>
      <c r="Y62" s="164">
        <f t="shared" si="69"/>
        <v>1054308</v>
      </c>
      <c r="Z62" s="165">
        <f t="shared" si="69"/>
        <v>1298358</v>
      </c>
      <c r="AA62" s="163">
        <f t="shared" si="69"/>
        <v>0</v>
      </c>
      <c r="AB62" s="164">
        <f t="shared" si="69"/>
        <v>0</v>
      </c>
      <c r="AC62" s="165">
        <f t="shared" si="69"/>
        <v>0</v>
      </c>
      <c r="AD62" s="163">
        <f t="shared" si="69"/>
        <v>0</v>
      </c>
      <c r="AE62" s="164">
        <f t="shared" si="69"/>
        <v>0</v>
      </c>
      <c r="AF62" s="165">
        <f t="shared" si="69"/>
        <v>0</v>
      </c>
      <c r="AG62" s="163">
        <f t="shared" si="69"/>
        <v>0</v>
      </c>
      <c r="AH62" s="164">
        <f t="shared" si="69"/>
        <v>0</v>
      </c>
      <c r="AI62" s="165">
        <f t="shared" si="69"/>
        <v>0</v>
      </c>
      <c r="AJ62" s="163">
        <f t="shared" si="69"/>
        <v>0</v>
      </c>
      <c r="AK62" s="164">
        <f t="shared" si="69"/>
        <v>0</v>
      </c>
      <c r="AL62" s="165">
        <f t="shared" si="69"/>
        <v>0</v>
      </c>
      <c r="AM62" s="163">
        <f t="shared" si="69"/>
        <v>0</v>
      </c>
      <c r="AN62" s="164">
        <f t="shared" si="69"/>
        <v>0</v>
      </c>
      <c r="AO62" s="165">
        <f t="shared" si="69"/>
        <v>0</v>
      </c>
      <c r="AP62" s="163">
        <f t="shared" si="69"/>
        <v>0</v>
      </c>
      <c r="AQ62" s="164">
        <f t="shared" si="69"/>
        <v>0</v>
      </c>
      <c r="AR62" s="165">
        <f t="shared" si="69"/>
        <v>0</v>
      </c>
      <c r="AS62" s="163">
        <f t="shared" si="69"/>
        <v>0</v>
      </c>
      <c r="AT62" s="164">
        <f t="shared" si="69"/>
        <v>0</v>
      </c>
      <c r="AU62" s="165">
        <f t="shared" si="69"/>
        <v>0</v>
      </c>
      <c r="AV62" s="163">
        <f t="shared" si="69"/>
        <v>0</v>
      </c>
      <c r="AW62" s="164">
        <f t="shared" si="69"/>
        <v>0</v>
      </c>
      <c r="AX62" s="165">
        <f t="shared" si="69"/>
        <v>0</v>
      </c>
      <c r="AY62" s="163">
        <f t="shared" si="69"/>
        <v>0</v>
      </c>
      <c r="AZ62" s="164">
        <f t="shared" si="69"/>
        <v>0</v>
      </c>
      <c r="BA62" s="165">
        <f t="shared" si="69"/>
        <v>0</v>
      </c>
      <c r="BB62" s="163">
        <f t="shared" si="69"/>
        <v>0</v>
      </c>
      <c r="BC62" s="164">
        <f t="shared" si="69"/>
        <v>0</v>
      </c>
      <c r="BD62" s="165">
        <f t="shared" si="69"/>
        <v>0</v>
      </c>
      <c r="BE62" s="163">
        <f t="shared" si="69"/>
        <v>0</v>
      </c>
      <c r="BF62" s="164">
        <f t="shared" si="69"/>
        <v>0</v>
      </c>
      <c r="BG62" s="165">
        <f t="shared" si="69"/>
        <v>0</v>
      </c>
      <c r="BH62" s="163">
        <f t="shared" si="69"/>
        <v>244050</v>
      </c>
      <c r="BI62" s="164">
        <f t="shared" si="69"/>
        <v>1054308</v>
      </c>
      <c r="BJ62" s="165">
        <f t="shared" si="69"/>
        <v>1298358</v>
      </c>
      <c r="BK62" s="163">
        <f t="shared" si="69"/>
        <v>1691547</v>
      </c>
      <c r="BL62" s="164">
        <f t="shared" si="69"/>
        <v>-1054308</v>
      </c>
      <c r="BM62" s="165">
        <f t="shared" si="69"/>
        <v>637239</v>
      </c>
      <c r="BN62" s="166">
        <f t="shared" si="69"/>
        <v>1935597</v>
      </c>
    </row>
    <row r="63" spans="1:66" s="21" customFormat="1" ht="53.25" customHeight="1" thickTop="1">
      <c r="A63" s="340">
        <v>18</v>
      </c>
      <c r="B63" s="350" t="s">
        <v>68</v>
      </c>
      <c r="C63" s="352" t="s">
        <v>87</v>
      </c>
      <c r="D63" s="189" t="s">
        <v>16</v>
      </c>
      <c r="E63" s="185" t="s">
        <v>17</v>
      </c>
      <c r="F63" s="155">
        <v>16317851</v>
      </c>
      <c r="G63" s="156">
        <v>0</v>
      </c>
      <c r="H63" s="157">
        <f>G63+F63</f>
        <v>16317851</v>
      </c>
      <c r="I63" s="155"/>
      <c r="J63" s="158"/>
      <c r="K63" s="157">
        <f>J63+I63</f>
        <v>0</v>
      </c>
      <c r="L63" s="155">
        <v>0</v>
      </c>
      <c r="M63" s="156">
        <v>0</v>
      </c>
      <c r="N63" s="157">
        <f>M63+L63</f>
        <v>0</v>
      </c>
      <c r="O63" s="156"/>
      <c r="P63" s="156"/>
      <c r="Q63" s="157"/>
      <c r="R63" s="155"/>
      <c r="S63" s="177"/>
      <c r="T63" s="157">
        <f>R63+S63</f>
        <v>0</v>
      </c>
      <c r="U63" s="155">
        <v>0</v>
      </c>
      <c r="V63" s="177"/>
      <c r="W63" s="157">
        <f>U63+V63</f>
        <v>0</v>
      </c>
      <c r="X63" s="155">
        <v>13038970</v>
      </c>
      <c r="Y63" s="156">
        <v>0</v>
      </c>
      <c r="Z63" s="157">
        <f>X63+Y63</f>
        <v>13038970</v>
      </c>
      <c r="AA63" s="155">
        <v>0</v>
      </c>
      <c r="AB63" s="177">
        <v>2769792</v>
      </c>
      <c r="AC63" s="157">
        <f>AA63+AB63</f>
        <v>2769792</v>
      </c>
      <c r="AD63" s="155">
        <v>0</v>
      </c>
      <c r="AE63" s="158">
        <v>0</v>
      </c>
      <c r="AF63" s="157">
        <f>AD63+AE63</f>
        <v>0</v>
      </c>
      <c r="AG63" s="155">
        <v>0</v>
      </c>
      <c r="AH63" s="158">
        <v>0</v>
      </c>
      <c r="AI63" s="157">
        <f>AG63+AH63</f>
        <v>0</v>
      </c>
      <c r="AJ63" s="155">
        <v>0</v>
      </c>
      <c r="AK63" s="158">
        <v>0</v>
      </c>
      <c r="AL63" s="157">
        <f>AJ63+AK63</f>
        <v>0</v>
      </c>
      <c r="AM63" s="155">
        <v>0</v>
      </c>
      <c r="AN63" s="158">
        <v>0</v>
      </c>
      <c r="AO63" s="157">
        <f>AM63+AN63</f>
        <v>0</v>
      </c>
      <c r="AP63" s="155">
        <v>0</v>
      </c>
      <c r="AQ63" s="158">
        <v>0</v>
      </c>
      <c r="AR63" s="157">
        <f>AP63+AQ63</f>
        <v>0</v>
      </c>
      <c r="AS63" s="155">
        <v>0</v>
      </c>
      <c r="AT63" s="158">
        <v>0</v>
      </c>
      <c r="AU63" s="157">
        <f>AS63+AT63</f>
        <v>0</v>
      </c>
      <c r="AV63" s="155">
        <v>0</v>
      </c>
      <c r="AW63" s="158">
        <v>0</v>
      </c>
      <c r="AX63" s="157">
        <f>AV63+AW63</f>
        <v>0</v>
      </c>
      <c r="AY63" s="155">
        <v>0</v>
      </c>
      <c r="AZ63" s="158">
        <v>0</v>
      </c>
      <c r="BA63" s="157">
        <f>AY63+AZ63</f>
        <v>0</v>
      </c>
      <c r="BB63" s="155">
        <v>0</v>
      </c>
      <c r="BC63" s="158">
        <v>0</v>
      </c>
      <c r="BD63" s="157">
        <f>BB63+BC63</f>
        <v>0</v>
      </c>
      <c r="BE63" s="155">
        <v>0</v>
      </c>
      <c r="BF63" s="158">
        <v>0</v>
      </c>
      <c r="BG63" s="157">
        <f>BE63+BF63</f>
        <v>0</v>
      </c>
      <c r="BH63" s="160">
        <f>I63+L63+O63+R63+U63+X63+AA63+AD63+AG63+AJ63+AM63</f>
        <v>13038970</v>
      </c>
      <c r="BI63" s="161">
        <f>J63+M63+P63+S63+V63+Y63+AB63+AE63+AH63+AK63+AN63</f>
        <v>2769792</v>
      </c>
      <c r="BJ63" s="157">
        <f>K63+N63+Q63+T63+W63+Z63+AC63+AF63+AI63+AL63+AO63</f>
        <v>15808762</v>
      </c>
      <c r="BK63" s="155">
        <v>3278881</v>
      </c>
      <c r="BL63" s="178">
        <v>-2769792</v>
      </c>
      <c r="BM63" s="157">
        <f>BL63+BK63</f>
        <v>509089</v>
      </c>
      <c r="BN63" s="162">
        <f>BM63+BJ63</f>
        <v>16317851</v>
      </c>
    </row>
    <row r="64" spans="1:66" s="21" customFormat="1" ht="57" customHeight="1" thickBot="1">
      <c r="A64" s="341"/>
      <c r="B64" s="351"/>
      <c r="C64" s="353"/>
      <c r="D64" s="346" t="s">
        <v>5</v>
      </c>
      <c r="E64" s="347"/>
      <c r="F64" s="163">
        <f t="shared" ref="F64:Q64" si="70">F63</f>
        <v>16317851</v>
      </c>
      <c r="G64" s="164">
        <f t="shared" si="70"/>
        <v>0</v>
      </c>
      <c r="H64" s="165">
        <f t="shared" si="70"/>
        <v>16317851</v>
      </c>
      <c r="I64" s="163">
        <f t="shared" si="70"/>
        <v>0</v>
      </c>
      <c r="J64" s="164">
        <f t="shared" si="70"/>
        <v>0</v>
      </c>
      <c r="K64" s="165">
        <f t="shared" si="70"/>
        <v>0</v>
      </c>
      <c r="L64" s="163">
        <f t="shared" si="70"/>
        <v>0</v>
      </c>
      <c r="M64" s="164">
        <f t="shared" si="70"/>
        <v>0</v>
      </c>
      <c r="N64" s="165">
        <f t="shared" si="70"/>
        <v>0</v>
      </c>
      <c r="O64" s="163">
        <f t="shared" si="70"/>
        <v>0</v>
      </c>
      <c r="P64" s="164">
        <f t="shared" si="70"/>
        <v>0</v>
      </c>
      <c r="Q64" s="165">
        <f t="shared" si="70"/>
        <v>0</v>
      </c>
      <c r="R64" s="163"/>
      <c r="S64" s="164">
        <f>S63</f>
        <v>0</v>
      </c>
      <c r="T64" s="165">
        <f>T63</f>
        <v>0</v>
      </c>
      <c r="U64" s="164">
        <f>U63</f>
        <v>0</v>
      </c>
      <c r="V64" s="164">
        <f>V63</f>
        <v>0</v>
      </c>
      <c r="W64" s="165">
        <f>W63</f>
        <v>0</v>
      </c>
      <c r="X64" s="164">
        <f t="shared" ref="X64:BN64" si="71">X63</f>
        <v>13038970</v>
      </c>
      <c r="Y64" s="164">
        <f t="shared" si="71"/>
        <v>0</v>
      </c>
      <c r="Z64" s="165">
        <f t="shared" si="71"/>
        <v>13038970</v>
      </c>
      <c r="AA64" s="163">
        <f t="shared" si="71"/>
        <v>0</v>
      </c>
      <c r="AB64" s="164">
        <f t="shared" si="71"/>
        <v>2769792</v>
      </c>
      <c r="AC64" s="165">
        <f t="shared" si="71"/>
        <v>2769792</v>
      </c>
      <c r="AD64" s="163">
        <f t="shared" si="71"/>
        <v>0</v>
      </c>
      <c r="AE64" s="164">
        <f t="shared" si="71"/>
        <v>0</v>
      </c>
      <c r="AF64" s="165">
        <f t="shared" si="71"/>
        <v>0</v>
      </c>
      <c r="AG64" s="163">
        <f t="shared" si="71"/>
        <v>0</v>
      </c>
      <c r="AH64" s="164">
        <f t="shared" si="71"/>
        <v>0</v>
      </c>
      <c r="AI64" s="165">
        <f t="shared" si="71"/>
        <v>0</v>
      </c>
      <c r="AJ64" s="163">
        <f t="shared" si="71"/>
        <v>0</v>
      </c>
      <c r="AK64" s="164">
        <f t="shared" si="71"/>
        <v>0</v>
      </c>
      <c r="AL64" s="165">
        <f t="shared" si="71"/>
        <v>0</v>
      </c>
      <c r="AM64" s="163">
        <f t="shared" si="71"/>
        <v>0</v>
      </c>
      <c r="AN64" s="164">
        <f t="shared" si="71"/>
        <v>0</v>
      </c>
      <c r="AO64" s="165">
        <f t="shared" si="71"/>
        <v>0</v>
      </c>
      <c r="AP64" s="163">
        <f t="shared" si="71"/>
        <v>0</v>
      </c>
      <c r="AQ64" s="164">
        <f t="shared" si="71"/>
        <v>0</v>
      </c>
      <c r="AR64" s="165">
        <f t="shared" si="71"/>
        <v>0</v>
      </c>
      <c r="AS64" s="163">
        <f t="shared" si="71"/>
        <v>0</v>
      </c>
      <c r="AT64" s="164">
        <f t="shared" si="71"/>
        <v>0</v>
      </c>
      <c r="AU64" s="165">
        <f t="shared" si="71"/>
        <v>0</v>
      </c>
      <c r="AV64" s="163">
        <f t="shared" si="71"/>
        <v>0</v>
      </c>
      <c r="AW64" s="164">
        <f t="shared" si="71"/>
        <v>0</v>
      </c>
      <c r="AX64" s="165">
        <f t="shared" si="71"/>
        <v>0</v>
      </c>
      <c r="AY64" s="163">
        <f t="shared" si="71"/>
        <v>0</v>
      </c>
      <c r="AZ64" s="164">
        <f t="shared" si="71"/>
        <v>0</v>
      </c>
      <c r="BA64" s="165">
        <f t="shared" si="71"/>
        <v>0</v>
      </c>
      <c r="BB64" s="163">
        <f t="shared" si="71"/>
        <v>0</v>
      </c>
      <c r="BC64" s="164">
        <f t="shared" si="71"/>
        <v>0</v>
      </c>
      <c r="BD64" s="165">
        <f t="shared" si="71"/>
        <v>0</v>
      </c>
      <c r="BE64" s="163">
        <f t="shared" si="71"/>
        <v>0</v>
      </c>
      <c r="BF64" s="164">
        <f t="shared" si="71"/>
        <v>0</v>
      </c>
      <c r="BG64" s="165">
        <f t="shared" si="71"/>
        <v>0</v>
      </c>
      <c r="BH64" s="163">
        <f t="shared" si="71"/>
        <v>13038970</v>
      </c>
      <c r="BI64" s="164">
        <f t="shared" si="71"/>
        <v>2769792</v>
      </c>
      <c r="BJ64" s="165">
        <f t="shared" si="71"/>
        <v>15808762</v>
      </c>
      <c r="BK64" s="163">
        <f t="shared" si="71"/>
        <v>3278881</v>
      </c>
      <c r="BL64" s="164">
        <f t="shared" si="71"/>
        <v>-2769792</v>
      </c>
      <c r="BM64" s="165">
        <f t="shared" si="71"/>
        <v>509089</v>
      </c>
      <c r="BN64" s="166">
        <f t="shared" si="71"/>
        <v>16317851</v>
      </c>
    </row>
    <row r="65" spans="1:66" s="21" customFormat="1" ht="51.75" customHeight="1" thickTop="1">
      <c r="A65" s="340">
        <v>19</v>
      </c>
      <c r="B65" s="342" t="s">
        <v>74</v>
      </c>
      <c r="C65" s="348" t="s">
        <v>82</v>
      </c>
      <c r="D65" s="189" t="s">
        <v>16</v>
      </c>
      <c r="E65" s="185" t="s">
        <v>19</v>
      </c>
      <c r="F65" s="145">
        <v>330000</v>
      </c>
      <c r="G65" s="146">
        <v>330000</v>
      </c>
      <c r="H65" s="171">
        <f>G65+F65</f>
        <v>660000</v>
      </c>
      <c r="I65" s="145"/>
      <c r="J65" s="148"/>
      <c r="K65" s="171">
        <f>J65+I65</f>
        <v>0</v>
      </c>
      <c r="L65" s="145">
        <v>0</v>
      </c>
      <c r="M65" s="149">
        <v>0</v>
      </c>
      <c r="N65" s="171">
        <f>M65+L65</f>
        <v>0</v>
      </c>
      <c r="O65" s="149"/>
      <c r="P65" s="149"/>
      <c r="Q65" s="171"/>
      <c r="R65" s="145"/>
      <c r="S65" s="146"/>
      <c r="T65" s="171">
        <f>R65+S65</f>
        <v>0</v>
      </c>
      <c r="U65" s="145"/>
      <c r="V65" s="146"/>
      <c r="W65" s="171">
        <f>U65+V65</f>
        <v>0</v>
      </c>
      <c r="X65" s="145">
        <v>150000</v>
      </c>
      <c r="Y65" s="146">
        <v>180000</v>
      </c>
      <c r="Z65" s="171">
        <f>X65+Y65</f>
        <v>330000</v>
      </c>
      <c r="AA65" s="145">
        <v>0</v>
      </c>
      <c r="AB65" s="146">
        <v>150000</v>
      </c>
      <c r="AC65" s="171">
        <f>AA65+AB65</f>
        <v>150000</v>
      </c>
      <c r="AD65" s="145">
        <v>0</v>
      </c>
      <c r="AE65" s="148">
        <v>0</v>
      </c>
      <c r="AF65" s="171">
        <f>AD65+AE65</f>
        <v>0</v>
      </c>
      <c r="AG65" s="145">
        <v>0</v>
      </c>
      <c r="AH65" s="148">
        <v>0</v>
      </c>
      <c r="AI65" s="171">
        <f>AG65+AH65</f>
        <v>0</v>
      </c>
      <c r="AJ65" s="145">
        <v>0</v>
      </c>
      <c r="AK65" s="148">
        <v>0</v>
      </c>
      <c r="AL65" s="171">
        <f>AJ65+AK65</f>
        <v>0</v>
      </c>
      <c r="AM65" s="145"/>
      <c r="AN65" s="147"/>
      <c r="AO65" s="172"/>
      <c r="AP65" s="145"/>
      <c r="AQ65" s="148"/>
      <c r="AR65" s="150"/>
      <c r="AS65" s="145"/>
      <c r="AT65" s="148"/>
      <c r="AU65" s="150"/>
      <c r="AV65" s="145"/>
      <c r="AW65" s="148"/>
      <c r="AX65" s="150"/>
      <c r="AY65" s="145"/>
      <c r="AZ65" s="148"/>
      <c r="BA65" s="150"/>
      <c r="BB65" s="145"/>
      <c r="BC65" s="148"/>
      <c r="BD65" s="150"/>
      <c r="BE65" s="145"/>
      <c r="BF65" s="148"/>
      <c r="BG65" s="150"/>
      <c r="BH65" s="173">
        <f t="shared" ref="BH65:BJ65" si="72">I65+L65+O65+R65+U65+X65+AA65+AD65+AG65+AJ65+AM65</f>
        <v>150000</v>
      </c>
      <c r="BI65" s="180">
        <f t="shared" si="72"/>
        <v>330000</v>
      </c>
      <c r="BJ65" s="171">
        <f t="shared" si="72"/>
        <v>480000</v>
      </c>
      <c r="BK65" s="145">
        <v>180000</v>
      </c>
      <c r="BL65" s="294">
        <v>0</v>
      </c>
      <c r="BM65" s="171">
        <f>BL65+BK65</f>
        <v>180000</v>
      </c>
      <c r="BN65" s="174">
        <f>BM65+BJ65</f>
        <v>660000</v>
      </c>
    </row>
    <row r="66" spans="1:66" s="21" customFormat="1" ht="47.25" customHeight="1" thickBot="1">
      <c r="A66" s="341"/>
      <c r="B66" s="343"/>
      <c r="C66" s="349"/>
      <c r="D66" s="346" t="s">
        <v>5</v>
      </c>
      <c r="E66" s="347"/>
      <c r="F66" s="151">
        <f>F65</f>
        <v>330000</v>
      </c>
      <c r="G66" s="152">
        <f t="shared" ref="G66:Q66" si="73">G65</f>
        <v>330000</v>
      </c>
      <c r="H66" s="153">
        <f t="shared" si="73"/>
        <v>660000</v>
      </c>
      <c r="I66" s="151">
        <f t="shared" si="73"/>
        <v>0</v>
      </c>
      <c r="J66" s="152">
        <f t="shared" si="73"/>
        <v>0</v>
      </c>
      <c r="K66" s="153">
        <f t="shared" si="73"/>
        <v>0</v>
      </c>
      <c r="L66" s="151">
        <f t="shared" si="73"/>
        <v>0</v>
      </c>
      <c r="M66" s="152">
        <f t="shared" si="73"/>
        <v>0</v>
      </c>
      <c r="N66" s="153">
        <f t="shared" si="73"/>
        <v>0</v>
      </c>
      <c r="O66" s="151">
        <f t="shared" si="73"/>
        <v>0</v>
      </c>
      <c r="P66" s="152">
        <f t="shared" si="73"/>
        <v>0</v>
      </c>
      <c r="Q66" s="153">
        <f t="shared" si="73"/>
        <v>0</v>
      </c>
      <c r="R66" s="151"/>
      <c r="S66" s="152">
        <f t="shared" ref="S66:T66" si="74">S65</f>
        <v>0</v>
      </c>
      <c r="T66" s="153">
        <f t="shared" si="74"/>
        <v>0</v>
      </c>
      <c r="U66" s="151"/>
      <c r="V66" s="152">
        <f t="shared" ref="V66:BN66" si="75">V65</f>
        <v>0</v>
      </c>
      <c r="W66" s="153">
        <f t="shared" si="75"/>
        <v>0</v>
      </c>
      <c r="X66" s="152">
        <f t="shared" si="75"/>
        <v>150000</v>
      </c>
      <c r="Y66" s="152">
        <f t="shared" si="75"/>
        <v>180000</v>
      </c>
      <c r="Z66" s="153">
        <f t="shared" si="75"/>
        <v>330000</v>
      </c>
      <c r="AA66" s="151">
        <f t="shared" si="75"/>
        <v>0</v>
      </c>
      <c r="AB66" s="152">
        <f t="shared" si="75"/>
        <v>150000</v>
      </c>
      <c r="AC66" s="153">
        <f t="shared" si="75"/>
        <v>150000</v>
      </c>
      <c r="AD66" s="151">
        <f t="shared" si="75"/>
        <v>0</v>
      </c>
      <c r="AE66" s="152">
        <f t="shared" si="75"/>
        <v>0</v>
      </c>
      <c r="AF66" s="153">
        <f t="shared" si="75"/>
        <v>0</v>
      </c>
      <c r="AG66" s="151">
        <f t="shared" si="75"/>
        <v>0</v>
      </c>
      <c r="AH66" s="152">
        <f t="shared" si="75"/>
        <v>0</v>
      </c>
      <c r="AI66" s="153">
        <f t="shared" si="75"/>
        <v>0</v>
      </c>
      <c r="AJ66" s="151">
        <f t="shared" si="75"/>
        <v>0</v>
      </c>
      <c r="AK66" s="152">
        <f t="shared" si="75"/>
        <v>0</v>
      </c>
      <c r="AL66" s="153">
        <f t="shared" si="75"/>
        <v>0</v>
      </c>
      <c r="AM66" s="151">
        <f t="shared" si="75"/>
        <v>0</v>
      </c>
      <c r="AN66" s="152">
        <f t="shared" si="75"/>
        <v>0</v>
      </c>
      <c r="AO66" s="153">
        <f t="shared" si="75"/>
        <v>0</v>
      </c>
      <c r="AP66" s="151">
        <f t="shared" si="75"/>
        <v>0</v>
      </c>
      <c r="AQ66" s="152">
        <f t="shared" si="75"/>
        <v>0</v>
      </c>
      <c r="AR66" s="153">
        <f t="shared" si="75"/>
        <v>0</v>
      </c>
      <c r="AS66" s="151">
        <f t="shared" si="75"/>
        <v>0</v>
      </c>
      <c r="AT66" s="152">
        <f t="shared" si="75"/>
        <v>0</v>
      </c>
      <c r="AU66" s="153">
        <f t="shared" si="75"/>
        <v>0</v>
      </c>
      <c r="AV66" s="151">
        <f t="shared" si="75"/>
        <v>0</v>
      </c>
      <c r="AW66" s="152">
        <f t="shared" si="75"/>
        <v>0</v>
      </c>
      <c r="AX66" s="153">
        <f t="shared" si="75"/>
        <v>0</v>
      </c>
      <c r="AY66" s="151">
        <f t="shared" si="75"/>
        <v>0</v>
      </c>
      <c r="AZ66" s="152">
        <f t="shared" si="75"/>
        <v>0</v>
      </c>
      <c r="BA66" s="153">
        <f t="shared" si="75"/>
        <v>0</v>
      </c>
      <c r="BB66" s="151">
        <f t="shared" si="75"/>
        <v>0</v>
      </c>
      <c r="BC66" s="152">
        <f t="shared" si="75"/>
        <v>0</v>
      </c>
      <c r="BD66" s="153">
        <f t="shared" si="75"/>
        <v>0</v>
      </c>
      <c r="BE66" s="151">
        <f t="shared" si="75"/>
        <v>0</v>
      </c>
      <c r="BF66" s="152">
        <f t="shared" si="75"/>
        <v>0</v>
      </c>
      <c r="BG66" s="153">
        <f t="shared" si="75"/>
        <v>0</v>
      </c>
      <c r="BH66" s="151">
        <f t="shared" si="75"/>
        <v>150000</v>
      </c>
      <c r="BI66" s="152">
        <f t="shared" si="75"/>
        <v>330000</v>
      </c>
      <c r="BJ66" s="153">
        <f t="shared" si="75"/>
        <v>480000</v>
      </c>
      <c r="BK66" s="151">
        <f t="shared" si="75"/>
        <v>180000</v>
      </c>
      <c r="BL66" s="152">
        <f t="shared" si="75"/>
        <v>0</v>
      </c>
      <c r="BM66" s="153">
        <f t="shared" si="75"/>
        <v>180000</v>
      </c>
      <c r="BN66" s="181">
        <f t="shared" si="75"/>
        <v>660000</v>
      </c>
    </row>
    <row r="67" spans="1:66" s="21" customFormat="1" ht="51.75" customHeight="1" thickTop="1">
      <c r="A67" s="340">
        <v>20</v>
      </c>
      <c r="B67" s="342" t="s">
        <v>75</v>
      </c>
      <c r="C67" s="344" t="s">
        <v>76</v>
      </c>
      <c r="D67" s="189" t="s">
        <v>16</v>
      </c>
      <c r="E67" s="241" t="s">
        <v>19</v>
      </c>
      <c r="F67" s="155">
        <v>403728</v>
      </c>
      <c r="G67" s="177">
        <v>562700</v>
      </c>
      <c r="H67" s="157">
        <f>G67+F67</f>
        <v>966428</v>
      </c>
      <c r="I67" s="155"/>
      <c r="J67" s="158"/>
      <c r="K67" s="157">
        <f>J67+I67</f>
        <v>0</v>
      </c>
      <c r="L67" s="155">
        <v>0</v>
      </c>
      <c r="M67" s="156">
        <v>0</v>
      </c>
      <c r="N67" s="157">
        <f>M67+L67</f>
        <v>0</v>
      </c>
      <c r="O67" s="156"/>
      <c r="P67" s="156"/>
      <c r="Q67" s="157"/>
      <c r="R67" s="155"/>
      <c r="S67" s="177"/>
      <c r="T67" s="157">
        <f>R67+S67</f>
        <v>0</v>
      </c>
      <c r="U67" s="155"/>
      <c r="V67" s="177"/>
      <c r="W67" s="157">
        <f>U67+V67</f>
        <v>0</v>
      </c>
      <c r="X67" s="155">
        <v>100000</v>
      </c>
      <c r="Y67" s="177">
        <v>362700</v>
      </c>
      <c r="Z67" s="157">
        <f>X67+Y67</f>
        <v>462700</v>
      </c>
      <c r="AA67" s="155">
        <v>0</v>
      </c>
      <c r="AB67" s="177">
        <v>200000</v>
      </c>
      <c r="AC67" s="157">
        <f>AA67+AB67</f>
        <v>200000</v>
      </c>
      <c r="AD67" s="155">
        <v>0</v>
      </c>
      <c r="AE67" s="158">
        <v>0</v>
      </c>
      <c r="AF67" s="157">
        <f>AD67+AE67</f>
        <v>0</v>
      </c>
      <c r="AG67" s="155">
        <v>0</v>
      </c>
      <c r="AH67" s="158">
        <v>0</v>
      </c>
      <c r="AI67" s="157">
        <f>AG67+AH67</f>
        <v>0</v>
      </c>
      <c r="AJ67" s="155">
        <v>0</v>
      </c>
      <c r="AK67" s="158">
        <v>0</v>
      </c>
      <c r="AL67" s="157">
        <f>AJ67+AK67</f>
        <v>0</v>
      </c>
      <c r="AM67" s="155">
        <v>0</v>
      </c>
      <c r="AN67" s="158">
        <v>0</v>
      </c>
      <c r="AO67" s="157">
        <f>AM67+AN67</f>
        <v>0</v>
      </c>
      <c r="AP67" s="155">
        <v>0</v>
      </c>
      <c r="AQ67" s="158">
        <v>0</v>
      </c>
      <c r="AR67" s="157">
        <f>AP67+AQ67</f>
        <v>0</v>
      </c>
      <c r="AS67" s="155">
        <v>0</v>
      </c>
      <c r="AT67" s="158">
        <v>0</v>
      </c>
      <c r="AU67" s="157">
        <f>AS67+AT67</f>
        <v>0</v>
      </c>
      <c r="AV67" s="155">
        <v>0</v>
      </c>
      <c r="AW67" s="158">
        <v>0</v>
      </c>
      <c r="AX67" s="157">
        <f>AV67+AW67</f>
        <v>0</v>
      </c>
      <c r="AY67" s="155">
        <v>0</v>
      </c>
      <c r="AZ67" s="158">
        <v>0</v>
      </c>
      <c r="BA67" s="157">
        <f>AY67+AZ67</f>
        <v>0</v>
      </c>
      <c r="BB67" s="155">
        <v>0</v>
      </c>
      <c r="BC67" s="158">
        <v>0</v>
      </c>
      <c r="BD67" s="157">
        <f>BB67+BC67</f>
        <v>0</v>
      </c>
      <c r="BE67" s="155">
        <v>0</v>
      </c>
      <c r="BF67" s="158">
        <v>0</v>
      </c>
      <c r="BG67" s="157">
        <f>BE67+BF67</f>
        <v>0</v>
      </c>
      <c r="BH67" s="160">
        <f>I67+L67+O67+R67+U67+X67+AA67+AD67+AG67+AJ67+AM67</f>
        <v>100000</v>
      </c>
      <c r="BI67" s="161">
        <f>J67+M67+P67+S67+V67+Y67+AB67+AE67+AH67+AK67+AN67</f>
        <v>562700</v>
      </c>
      <c r="BJ67" s="157">
        <f>K67+N67+Q67+T67+W67+Z67+AC67+AF67+AI67+AL67+AO67</f>
        <v>662700</v>
      </c>
      <c r="BK67" s="155">
        <v>303728</v>
      </c>
      <c r="BL67" s="295">
        <v>0</v>
      </c>
      <c r="BM67" s="157">
        <f>BL67+BK67</f>
        <v>303728</v>
      </c>
      <c r="BN67" s="162">
        <f>BM67+BJ67</f>
        <v>966428</v>
      </c>
    </row>
    <row r="68" spans="1:66" s="21" customFormat="1" ht="63.75" customHeight="1" thickBot="1">
      <c r="A68" s="341"/>
      <c r="B68" s="343"/>
      <c r="C68" s="345"/>
      <c r="D68" s="346" t="s">
        <v>5</v>
      </c>
      <c r="E68" s="347"/>
      <c r="F68" s="163">
        <f t="shared" ref="F68:Q68" si="76">F67</f>
        <v>403728</v>
      </c>
      <c r="G68" s="164">
        <f t="shared" si="76"/>
        <v>562700</v>
      </c>
      <c r="H68" s="165">
        <f t="shared" si="76"/>
        <v>966428</v>
      </c>
      <c r="I68" s="163">
        <f t="shared" si="76"/>
        <v>0</v>
      </c>
      <c r="J68" s="164">
        <f t="shared" si="76"/>
        <v>0</v>
      </c>
      <c r="K68" s="165">
        <f t="shared" si="76"/>
        <v>0</v>
      </c>
      <c r="L68" s="163">
        <f t="shared" si="76"/>
        <v>0</v>
      </c>
      <c r="M68" s="164">
        <f t="shared" si="76"/>
        <v>0</v>
      </c>
      <c r="N68" s="165">
        <f t="shared" si="76"/>
        <v>0</v>
      </c>
      <c r="O68" s="163">
        <f t="shared" si="76"/>
        <v>0</v>
      </c>
      <c r="P68" s="164">
        <f t="shared" si="76"/>
        <v>0</v>
      </c>
      <c r="Q68" s="165">
        <f t="shared" si="76"/>
        <v>0</v>
      </c>
      <c r="R68" s="163"/>
      <c r="S68" s="164">
        <f>S67</f>
        <v>0</v>
      </c>
      <c r="T68" s="165">
        <f>T67</f>
        <v>0</v>
      </c>
      <c r="U68" s="164"/>
      <c r="V68" s="164">
        <f>V67</f>
        <v>0</v>
      </c>
      <c r="W68" s="165">
        <f>W67</f>
        <v>0</v>
      </c>
      <c r="X68" s="163">
        <f t="shared" ref="X68:BN68" si="77">X67</f>
        <v>100000</v>
      </c>
      <c r="Y68" s="164">
        <f t="shared" si="77"/>
        <v>362700</v>
      </c>
      <c r="Z68" s="165">
        <f t="shared" si="77"/>
        <v>462700</v>
      </c>
      <c r="AA68" s="163">
        <f t="shared" si="77"/>
        <v>0</v>
      </c>
      <c r="AB68" s="164">
        <f t="shared" si="77"/>
        <v>200000</v>
      </c>
      <c r="AC68" s="165">
        <f t="shared" si="77"/>
        <v>200000</v>
      </c>
      <c r="AD68" s="163">
        <f t="shared" si="77"/>
        <v>0</v>
      </c>
      <c r="AE68" s="164">
        <f t="shared" si="77"/>
        <v>0</v>
      </c>
      <c r="AF68" s="165">
        <f t="shared" si="77"/>
        <v>0</v>
      </c>
      <c r="AG68" s="163">
        <f t="shared" si="77"/>
        <v>0</v>
      </c>
      <c r="AH68" s="164">
        <f t="shared" si="77"/>
        <v>0</v>
      </c>
      <c r="AI68" s="165">
        <f t="shared" si="77"/>
        <v>0</v>
      </c>
      <c r="AJ68" s="163">
        <f t="shared" si="77"/>
        <v>0</v>
      </c>
      <c r="AK68" s="164">
        <f t="shared" si="77"/>
        <v>0</v>
      </c>
      <c r="AL68" s="165">
        <f t="shared" si="77"/>
        <v>0</v>
      </c>
      <c r="AM68" s="163">
        <f t="shared" si="77"/>
        <v>0</v>
      </c>
      <c r="AN68" s="164">
        <f t="shared" si="77"/>
        <v>0</v>
      </c>
      <c r="AO68" s="165">
        <f t="shared" si="77"/>
        <v>0</v>
      </c>
      <c r="AP68" s="163">
        <f t="shared" si="77"/>
        <v>0</v>
      </c>
      <c r="AQ68" s="164">
        <f t="shared" si="77"/>
        <v>0</v>
      </c>
      <c r="AR68" s="165">
        <f t="shared" si="77"/>
        <v>0</v>
      </c>
      <c r="AS68" s="163">
        <f t="shared" si="77"/>
        <v>0</v>
      </c>
      <c r="AT68" s="164">
        <f t="shared" si="77"/>
        <v>0</v>
      </c>
      <c r="AU68" s="165">
        <f t="shared" si="77"/>
        <v>0</v>
      </c>
      <c r="AV68" s="163">
        <f t="shared" si="77"/>
        <v>0</v>
      </c>
      <c r="AW68" s="164">
        <f t="shared" si="77"/>
        <v>0</v>
      </c>
      <c r="AX68" s="165">
        <f t="shared" si="77"/>
        <v>0</v>
      </c>
      <c r="AY68" s="163">
        <f t="shared" si="77"/>
        <v>0</v>
      </c>
      <c r="AZ68" s="164">
        <f t="shared" si="77"/>
        <v>0</v>
      </c>
      <c r="BA68" s="165">
        <f t="shared" si="77"/>
        <v>0</v>
      </c>
      <c r="BB68" s="163">
        <f t="shared" si="77"/>
        <v>0</v>
      </c>
      <c r="BC68" s="164">
        <f t="shared" si="77"/>
        <v>0</v>
      </c>
      <c r="BD68" s="165">
        <f t="shared" si="77"/>
        <v>0</v>
      </c>
      <c r="BE68" s="163">
        <f t="shared" si="77"/>
        <v>0</v>
      </c>
      <c r="BF68" s="164">
        <f t="shared" si="77"/>
        <v>0</v>
      </c>
      <c r="BG68" s="165">
        <f t="shared" si="77"/>
        <v>0</v>
      </c>
      <c r="BH68" s="163">
        <f t="shared" si="77"/>
        <v>100000</v>
      </c>
      <c r="BI68" s="164">
        <f t="shared" si="77"/>
        <v>562700</v>
      </c>
      <c r="BJ68" s="165">
        <f t="shared" si="77"/>
        <v>662700</v>
      </c>
      <c r="BK68" s="163">
        <f t="shared" si="77"/>
        <v>303728</v>
      </c>
      <c r="BL68" s="164">
        <f t="shared" si="77"/>
        <v>0</v>
      </c>
      <c r="BM68" s="165">
        <f t="shared" si="77"/>
        <v>303728</v>
      </c>
      <c r="BN68" s="166">
        <f t="shared" si="77"/>
        <v>966428</v>
      </c>
    </row>
    <row r="69" spans="1:66" s="21" customFormat="1" ht="55.5" customHeight="1" thickTop="1">
      <c r="A69" s="340">
        <v>21</v>
      </c>
      <c r="B69" s="342" t="s">
        <v>74</v>
      </c>
      <c r="C69" s="348" t="s">
        <v>81</v>
      </c>
      <c r="D69" s="189" t="s">
        <v>16</v>
      </c>
      <c r="E69" s="185" t="s">
        <v>19</v>
      </c>
      <c r="F69" s="145">
        <v>360000</v>
      </c>
      <c r="G69" s="146">
        <v>360000</v>
      </c>
      <c r="H69" s="171">
        <f>G69+F69</f>
        <v>720000</v>
      </c>
      <c r="I69" s="145"/>
      <c r="J69" s="148"/>
      <c r="K69" s="171">
        <f>J69+I69</f>
        <v>0</v>
      </c>
      <c r="L69" s="145">
        <v>0</v>
      </c>
      <c r="M69" s="149">
        <v>0</v>
      </c>
      <c r="N69" s="171">
        <f>M69+L69</f>
        <v>0</v>
      </c>
      <c r="O69" s="149"/>
      <c r="P69" s="149"/>
      <c r="Q69" s="171"/>
      <c r="R69" s="145"/>
      <c r="S69" s="146"/>
      <c r="T69" s="171">
        <f>R69+S69</f>
        <v>0</v>
      </c>
      <c r="U69" s="145"/>
      <c r="V69" s="146"/>
      <c r="W69" s="171">
        <f>U69+V69</f>
        <v>0</v>
      </c>
      <c r="X69" s="145">
        <v>215000</v>
      </c>
      <c r="Y69" s="146">
        <v>145000</v>
      </c>
      <c r="Z69" s="171">
        <f>X69+Y69</f>
        <v>360000</v>
      </c>
      <c r="AA69" s="145">
        <v>0</v>
      </c>
      <c r="AB69" s="146">
        <v>215000</v>
      </c>
      <c r="AC69" s="171">
        <f>AA69+AB69</f>
        <v>215000</v>
      </c>
      <c r="AD69" s="145">
        <v>0</v>
      </c>
      <c r="AE69" s="148">
        <v>0</v>
      </c>
      <c r="AF69" s="171">
        <f>AD69+AE69</f>
        <v>0</v>
      </c>
      <c r="AG69" s="145">
        <v>0</v>
      </c>
      <c r="AH69" s="148">
        <v>0</v>
      </c>
      <c r="AI69" s="171">
        <f>AG69+AH69</f>
        <v>0</v>
      </c>
      <c r="AJ69" s="145">
        <v>0</v>
      </c>
      <c r="AK69" s="148">
        <v>0</v>
      </c>
      <c r="AL69" s="171">
        <f>AJ69+AK69</f>
        <v>0</v>
      </c>
      <c r="AM69" s="145"/>
      <c r="AN69" s="147"/>
      <c r="AO69" s="172"/>
      <c r="AP69" s="145"/>
      <c r="AQ69" s="148"/>
      <c r="AR69" s="150"/>
      <c r="AS69" s="145"/>
      <c r="AT69" s="148"/>
      <c r="AU69" s="150"/>
      <c r="AV69" s="145"/>
      <c r="AW69" s="148"/>
      <c r="AX69" s="150"/>
      <c r="AY69" s="145"/>
      <c r="AZ69" s="148"/>
      <c r="BA69" s="150"/>
      <c r="BB69" s="145"/>
      <c r="BC69" s="148"/>
      <c r="BD69" s="150"/>
      <c r="BE69" s="145"/>
      <c r="BF69" s="148"/>
      <c r="BG69" s="150"/>
      <c r="BH69" s="173">
        <f t="shared" ref="BH69:BJ69" si="78">I69+L69+O69+R69+U69+X69+AA69+AD69+AG69+AJ69+AM69</f>
        <v>215000</v>
      </c>
      <c r="BI69" s="180">
        <f t="shared" si="78"/>
        <v>360000</v>
      </c>
      <c r="BJ69" s="171">
        <f t="shared" si="78"/>
        <v>575000</v>
      </c>
      <c r="BK69" s="145">
        <v>145000</v>
      </c>
      <c r="BL69" s="294">
        <v>0</v>
      </c>
      <c r="BM69" s="171">
        <f>BL69+BK69</f>
        <v>145000</v>
      </c>
      <c r="BN69" s="174">
        <f>BM69+BJ69</f>
        <v>720000</v>
      </c>
    </row>
    <row r="70" spans="1:66" s="21" customFormat="1" ht="55.5" customHeight="1" thickBot="1">
      <c r="A70" s="341"/>
      <c r="B70" s="343"/>
      <c r="C70" s="349"/>
      <c r="D70" s="346" t="s">
        <v>5</v>
      </c>
      <c r="E70" s="347"/>
      <c r="F70" s="151">
        <f>F69</f>
        <v>360000</v>
      </c>
      <c r="G70" s="152">
        <f t="shared" ref="G70:Q70" si="79">G69</f>
        <v>360000</v>
      </c>
      <c r="H70" s="153">
        <f t="shared" si="79"/>
        <v>720000</v>
      </c>
      <c r="I70" s="151">
        <f t="shared" si="79"/>
        <v>0</v>
      </c>
      <c r="J70" s="152">
        <f t="shared" si="79"/>
        <v>0</v>
      </c>
      <c r="K70" s="153">
        <f t="shared" si="79"/>
        <v>0</v>
      </c>
      <c r="L70" s="151">
        <f t="shared" si="79"/>
        <v>0</v>
      </c>
      <c r="M70" s="152">
        <f t="shared" si="79"/>
        <v>0</v>
      </c>
      <c r="N70" s="153">
        <f t="shared" si="79"/>
        <v>0</v>
      </c>
      <c r="O70" s="151">
        <f t="shared" si="79"/>
        <v>0</v>
      </c>
      <c r="P70" s="152">
        <f t="shared" si="79"/>
        <v>0</v>
      </c>
      <c r="Q70" s="153">
        <f t="shared" si="79"/>
        <v>0</v>
      </c>
      <c r="R70" s="151"/>
      <c r="S70" s="152">
        <f t="shared" ref="S70:T70" si="80">S69</f>
        <v>0</v>
      </c>
      <c r="T70" s="153">
        <f t="shared" si="80"/>
        <v>0</v>
      </c>
      <c r="U70" s="151">
        <v>0</v>
      </c>
      <c r="V70" s="152">
        <f t="shared" ref="V70:BN70" si="81">V69</f>
        <v>0</v>
      </c>
      <c r="W70" s="153">
        <f t="shared" si="81"/>
        <v>0</v>
      </c>
      <c r="X70" s="152">
        <f t="shared" si="81"/>
        <v>215000</v>
      </c>
      <c r="Y70" s="152">
        <f t="shared" si="81"/>
        <v>145000</v>
      </c>
      <c r="Z70" s="153">
        <f t="shared" si="81"/>
        <v>360000</v>
      </c>
      <c r="AA70" s="151">
        <f t="shared" si="81"/>
        <v>0</v>
      </c>
      <c r="AB70" s="152">
        <f t="shared" si="81"/>
        <v>215000</v>
      </c>
      <c r="AC70" s="153">
        <f t="shared" si="81"/>
        <v>215000</v>
      </c>
      <c r="AD70" s="151">
        <f t="shared" si="81"/>
        <v>0</v>
      </c>
      <c r="AE70" s="152">
        <f t="shared" si="81"/>
        <v>0</v>
      </c>
      <c r="AF70" s="153">
        <f t="shared" si="81"/>
        <v>0</v>
      </c>
      <c r="AG70" s="151">
        <f t="shared" si="81"/>
        <v>0</v>
      </c>
      <c r="AH70" s="152">
        <f t="shared" si="81"/>
        <v>0</v>
      </c>
      <c r="AI70" s="153">
        <f t="shared" si="81"/>
        <v>0</v>
      </c>
      <c r="AJ70" s="151">
        <f t="shared" si="81"/>
        <v>0</v>
      </c>
      <c r="AK70" s="152">
        <f t="shared" si="81"/>
        <v>0</v>
      </c>
      <c r="AL70" s="153">
        <f t="shared" si="81"/>
        <v>0</v>
      </c>
      <c r="AM70" s="151">
        <f t="shared" si="81"/>
        <v>0</v>
      </c>
      <c r="AN70" s="152">
        <f t="shared" si="81"/>
        <v>0</v>
      </c>
      <c r="AO70" s="153">
        <f t="shared" si="81"/>
        <v>0</v>
      </c>
      <c r="AP70" s="151">
        <f t="shared" si="81"/>
        <v>0</v>
      </c>
      <c r="AQ70" s="152">
        <f t="shared" si="81"/>
        <v>0</v>
      </c>
      <c r="AR70" s="153">
        <f t="shared" si="81"/>
        <v>0</v>
      </c>
      <c r="AS70" s="151">
        <f t="shared" si="81"/>
        <v>0</v>
      </c>
      <c r="AT70" s="152">
        <f t="shared" si="81"/>
        <v>0</v>
      </c>
      <c r="AU70" s="153">
        <f t="shared" si="81"/>
        <v>0</v>
      </c>
      <c r="AV70" s="151">
        <f t="shared" si="81"/>
        <v>0</v>
      </c>
      <c r="AW70" s="152">
        <f t="shared" si="81"/>
        <v>0</v>
      </c>
      <c r="AX70" s="153">
        <f t="shared" si="81"/>
        <v>0</v>
      </c>
      <c r="AY70" s="151">
        <f t="shared" si="81"/>
        <v>0</v>
      </c>
      <c r="AZ70" s="152">
        <f t="shared" si="81"/>
        <v>0</v>
      </c>
      <c r="BA70" s="153">
        <f t="shared" si="81"/>
        <v>0</v>
      </c>
      <c r="BB70" s="151">
        <f t="shared" si="81"/>
        <v>0</v>
      </c>
      <c r="BC70" s="152">
        <f t="shared" si="81"/>
        <v>0</v>
      </c>
      <c r="BD70" s="153">
        <f t="shared" si="81"/>
        <v>0</v>
      </c>
      <c r="BE70" s="151">
        <f t="shared" si="81"/>
        <v>0</v>
      </c>
      <c r="BF70" s="152">
        <f t="shared" si="81"/>
        <v>0</v>
      </c>
      <c r="BG70" s="153">
        <f t="shared" si="81"/>
        <v>0</v>
      </c>
      <c r="BH70" s="151">
        <f t="shared" si="81"/>
        <v>215000</v>
      </c>
      <c r="BI70" s="152">
        <f t="shared" si="81"/>
        <v>360000</v>
      </c>
      <c r="BJ70" s="153">
        <f t="shared" si="81"/>
        <v>575000</v>
      </c>
      <c r="BK70" s="151">
        <f t="shared" si="81"/>
        <v>145000</v>
      </c>
      <c r="BL70" s="152">
        <f t="shared" si="81"/>
        <v>0</v>
      </c>
      <c r="BM70" s="153">
        <f t="shared" si="81"/>
        <v>145000</v>
      </c>
      <c r="BN70" s="181">
        <f t="shared" si="81"/>
        <v>720000</v>
      </c>
    </row>
    <row r="71" spans="1:66" ht="32.25" customHeight="1" thickTop="1">
      <c r="A71" s="320" t="s">
        <v>22</v>
      </c>
      <c r="B71" s="321"/>
      <c r="C71" s="336"/>
      <c r="D71" s="338" t="s">
        <v>21</v>
      </c>
      <c r="E71" s="339"/>
      <c r="F71" s="140">
        <f>F31+F15+F19+F6</f>
        <v>32178448</v>
      </c>
      <c r="G71" s="141">
        <f t="shared" ref="G71:AK71" si="82">G31+G15+G19+G6</f>
        <v>24695070</v>
      </c>
      <c r="H71" s="76">
        <f t="shared" si="82"/>
        <v>56873518</v>
      </c>
      <c r="I71" s="142">
        <f t="shared" si="82"/>
        <v>0</v>
      </c>
      <c r="J71" s="141">
        <f t="shared" si="82"/>
        <v>0</v>
      </c>
      <c r="K71" s="141">
        <f t="shared" si="82"/>
        <v>0</v>
      </c>
      <c r="L71" s="141">
        <f t="shared" si="82"/>
        <v>0</v>
      </c>
      <c r="M71" s="141">
        <f t="shared" si="82"/>
        <v>0</v>
      </c>
      <c r="N71" s="141">
        <f t="shared" si="82"/>
        <v>0</v>
      </c>
      <c r="O71" s="141">
        <f t="shared" si="82"/>
        <v>0</v>
      </c>
      <c r="P71" s="141">
        <f t="shared" si="82"/>
        <v>0</v>
      </c>
      <c r="Q71" s="141">
        <f t="shared" si="82"/>
        <v>0</v>
      </c>
      <c r="R71" s="141">
        <f t="shared" si="82"/>
        <v>0</v>
      </c>
      <c r="S71" s="141">
        <f t="shared" si="82"/>
        <v>0</v>
      </c>
      <c r="T71" s="143">
        <f t="shared" si="82"/>
        <v>0</v>
      </c>
      <c r="U71" s="140">
        <f t="shared" si="82"/>
        <v>0</v>
      </c>
      <c r="V71" s="141">
        <f t="shared" si="82"/>
        <v>0</v>
      </c>
      <c r="W71" s="76">
        <f t="shared" si="82"/>
        <v>0</v>
      </c>
      <c r="X71" s="140">
        <f t="shared" si="82"/>
        <v>27828016</v>
      </c>
      <c r="Y71" s="141">
        <f t="shared" si="82"/>
        <v>3029567</v>
      </c>
      <c r="Z71" s="76">
        <f t="shared" si="82"/>
        <v>30857583</v>
      </c>
      <c r="AA71" s="140">
        <f t="shared" si="82"/>
        <v>0</v>
      </c>
      <c r="AB71" s="141">
        <f t="shared" si="82"/>
        <v>3914229</v>
      </c>
      <c r="AC71" s="76">
        <f t="shared" si="82"/>
        <v>3914229</v>
      </c>
      <c r="AD71" s="140">
        <f t="shared" si="82"/>
        <v>0</v>
      </c>
      <c r="AE71" s="141">
        <f t="shared" si="82"/>
        <v>3895478</v>
      </c>
      <c r="AF71" s="76">
        <f t="shared" si="82"/>
        <v>3895478</v>
      </c>
      <c r="AG71" s="140">
        <f t="shared" si="82"/>
        <v>0</v>
      </c>
      <c r="AH71" s="141">
        <f t="shared" si="82"/>
        <v>3797742</v>
      </c>
      <c r="AI71" s="76">
        <f t="shared" si="82"/>
        <v>3797742</v>
      </c>
      <c r="AJ71" s="140">
        <f t="shared" si="82"/>
        <v>0</v>
      </c>
      <c r="AK71" s="141">
        <f t="shared" si="82"/>
        <v>3709892</v>
      </c>
      <c r="AL71" s="76">
        <f t="shared" ref="AL71:BN71" si="83">AL31+AL15+AL19+AL6</f>
        <v>3709892</v>
      </c>
      <c r="AM71" s="142">
        <f t="shared" si="83"/>
        <v>0</v>
      </c>
      <c r="AN71" s="141">
        <f t="shared" si="83"/>
        <v>3700000</v>
      </c>
      <c r="AO71" s="76">
        <f t="shared" si="83"/>
        <v>3700000</v>
      </c>
      <c r="AP71" s="140">
        <f t="shared" si="83"/>
        <v>0</v>
      </c>
      <c r="AQ71" s="141">
        <f t="shared" si="83"/>
        <v>3500000</v>
      </c>
      <c r="AR71" s="76">
        <f t="shared" si="83"/>
        <v>3500000</v>
      </c>
      <c r="AS71" s="142">
        <f t="shared" si="83"/>
        <v>0</v>
      </c>
      <c r="AT71" s="141">
        <f t="shared" si="83"/>
        <v>0</v>
      </c>
      <c r="AU71" s="141">
        <f t="shared" si="83"/>
        <v>0</v>
      </c>
      <c r="AV71" s="141">
        <f t="shared" si="83"/>
        <v>0</v>
      </c>
      <c r="AW71" s="141">
        <f t="shared" si="83"/>
        <v>0</v>
      </c>
      <c r="AX71" s="141">
        <f t="shared" si="83"/>
        <v>0</v>
      </c>
      <c r="AY71" s="141">
        <f t="shared" si="83"/>
        <v>0</v>
      </c>
      <c r="AZ71" s="141">
        <f t="shared" si="83"/>
        <v>0</v>
      </c>
      <c r="BA71" s="141">
        <f t="shared" si="83"/>
        <v>0</v>
      </c>
      <c r="BB71" s="141">
        <f t="shared" si="83"/>
        <v>0</v>
      </c>
      <c r="BC71" s="141">
        <f t="shared" si="83"/>
        <v>0</v>
      </c>
      <c r="BD71" s="141">
        <f t="shared" si="83"/>
        <v>0</v>
      </c>
      <c r="BE71" s="141">
        <f t="shared" si="83"/>
        <v>0</v>
      </c>
      <c r="BF71" s="141">
        <f t="shared" si="83"/>
        <v>0</v>
      </c>
      <c r="BG71" s="143">
        <f t="shared" si="83"/>
        <v>0</v>
      </c>
      <c r="BH71" s="140">
        <f t="shared" si="83"/>
        <v>27828016</v>
      </c>
      <c r="BI71" s="141">
        <f t="shared" si="83"/>
        <v>25546908</v>
      </c>
      <c r="BJ71" s="76">
        <f t="shared" si="83"/>
        <v>53374924</v>
      </c>
      <c r="BK71" s="140">
        <f t="shared" si="83"/>
        <v>4350432</v>
      </c>
      <c r="BL71" s="141">
        <f t="shared" si="83"/>
        <v>-851838</v>
      </c>
      <c r="BM71" s="76">
        <f t="shared" si="83"/>
        <v>3498594</v>
      </c>
      <c r="BN71" s="144">
        <f t="shared" si="83"/>
        <v>56873518</v>
      </c>
    </row>
    <row r="72" spans="1:66" ht="32.25" customHeight="1">
      <c r="A72" s="320"/>
      <c r="B72" s="321"/>
      <c r="C72" s="336"/>
      <c r="D72" s="326" t="s">
        <v>16</v>
      </c>
      <c r="E72" s="327"/>
      <c r="F72" s="72">
        <f t="shared" ref="F72:AK72" si="84">F65+F67+F69+F34+F28+F7</f>
        <v>6391916</v>
      </c>
      <c r="G72" s="73">
        <f t="shared" si="84"/>
        <v>1457212</v>
      </c>
      <c r="H72" s="74">
        <f t="shared" si="84"/>
        <v>7849128</v>
      </c>
      <c r="I72" s="67">
        <f t="shared" si="84"/>
        <v>0</v>
      </c>
      <c r="J72" s="68">
        <f t="shared" si="84"/>
        <v>0</v>
      </c>
      <c r="K72" s="68">
        <f t="shared" si="84"/>
        <v>0</v>
      </c>
      <c r="L72" s="68">
        <f t="shared" si="84"/>
        <v>0</v>
      </c>
      <c r="M72" s="68">
        <f t="shared" si="84"/>
        <v>0</v>
      </c>
      <c r="N72" s="68">
        <f t="shared" si="84"/>
        <v>0</v>
      </c>
      <c r="O72" s="68">
        <f t="shared" si="84"/>
        <v>0</v>
      </c>
      <c r="P72" s="68">
        <f t="shared" si="84"/>
        <v>0</v>
      </c>
      <c r="Q72" s="68">
        <f t="shared" si="84"/>
        <v>0</v>
      </c>
      <c r="R72" s="68">
        <f t="shared" si="84"/>
        <v>0</v>
      </c>
      <c r="S72" s="68">
        <f t="shared" si="84"/>
        <v>0</v>
      </c>
      <c r="T72" s="69">
        <f t="shared" si="84"/>
        <v>0</v>
      </c>
      <c r="U72" s="72">
        <f t="shared" si="84"/>
        <v>0</v>
      </c>
      <c r="V72" s="73">
        <f t="shared" si="84"/>
        <v>0</v>
      </c>
      <c r="W72" s="74">
        <f t="shared" si="84"/>
        <v>0</v>
      </c>
      <c r="X72" s="72">
        <f t="shared" si="84"/>
        <v>5492394</v>
      </c>
      <c r="Y72" s="73">
        <f t="shared" si="84"/>
        <v>841501</v>
      </c>
      <c r="Z72" s="74">
        <f t="shared" si="84"/>
        <v>6333895</v>
      </c>
      <c r="AA72" s="72">
        <f t="shared" si="84"/>
        <v>0</v>
      </c>
      <c r="AB72" s="73">
        <f t="shared" si="84"/>
        <v>618557</v>
      </c>
      <c r="AC72" s="74">
        <f t="shared" si="84"/>
        <v>618557</v>
      </c>
      <c r="AD72" s="72">
        <f t="shared" si="84"/>
        <v>0</v>
      </c>
      <c r="AE72" s="73">
        <f t="shared" si="84"/>
        <v>48869</v>
      </c>
      <c r="AF72" s="74">
        <f t="shared" si="84"/>
        <v>48869</v>
      </c>
      <c r="AG72" s="72">
        <f t="shared" si="84"/>
        <v>0</v>
      </c>
      <c r="AH72" s="73">
        <f t="shared" si="84"/>
        <v>24436</v>
      </c>
      <c r="AI72" s="74">
        <f t="shared" si="84"/>
        <v>24436</v>
      </c>
      <c r="AJ72" s="72">
        <f t="shared" si="84"/>
        <v>0</v>
      </c>
      <c r="AK72" s="73">
        <f t="shared" si="84"/>
        <v>2474</v>
      </c>
      <c r="AL72" s="74">
        <f t="shared" ref="AL72:BN72" si="85">AL65+AL67+AL69+AL34+AL28+AL7</f>
        <v>2474</v>
      </c>
      <c r="AM72" s="67">
        <f t="shared" si="85"/>
        <v>0</v>
      </c>
      <c r="AN72" s="68">
        <f t="shared" si="85"/>
        <v>0</v>
      </c>
      <c r="AO72" s="74">
        <f t="shared" si="85"/>
        <v>0</v>
      </c>
      <c r="AP72" s="72">
        <f t="shared" si="85"/>
        <v>0</v>
      </c>
      <c r="AQ72" s="68">
        <f t="shared" si="85"/>
        <v>0</v>
      </c>
      <c r="AR72" s="74">
        <f t="shared" si="85"/>
        <v>0</v>
      </c>
      <c r="AS72" s="67">
        <f t="shared" si="85"/>
        <v>0</v>
      </c>
      <c r="AT72" s="68">
        <f t="shared" si="85"/>
        <v>0</v>
      </c>
      <c r="AU72" s="68">
        <f t="shared" si="85"/>
        <v>0</v>
      </c>
      <c r="AV72" s="68">
        <f t="shared" si="85"/>
        <v>0</v>
      </c>
      <c r="AW72" s="68">
        <f t="shared" si="85"/>
        <v>0</v>
      </c>
      <c r="AX72" s="68">
        <f t="shared" si="85"/>
        <v>0</v>
      </c>
      <c r="AY72" s="68">
        <f t="shared" si="85"/>
        <v>0</v>
      </c>
      <c r="AZ72" s="68">
        <f t="shared" si="85"/>
        <v>0</v>
      </c>
      <c r="BA72" s="68">
        <f t="shared" si="85"/>
        <v>0</v>
      </c>
      <c r="BB72" s="68">
        <f t="shared" si="85"/>
        <v>0</v>
      </c>
      <c r="BC72" s="68">
        <f t="shared" si="85"/>
        <v>0</v>
      </c>
      <c r="BD72" s="68">
        <f t="shared" si="85"/>
        <v>0</v>
      </c>
      <c r="BE72" s="68">
        <f t="shared" si="85"/>
        <v>0</v>
      </c>
      <c r="BF72" s="68">
        <f t="shared" si="85"/>
        <v>0</v>
      </c>
      <c r="BG72" s="69">
        <f t="shared" si="85"/>
        <v>0</v>
      </c>
      <c r="BH72" s="72">
        <f t="shared" si="85"/>
        <v>5492394</v>
      </c>
      <c r="BI72" s="73">
        <f t="shared" si="85"/>
        <v>1535837</v>
      </c>
      <c r="BJ72" s="74">
        <f t="shared" si="85"/>
        <v>7028231</v>
      </c>
      <c r="BK72" s="72">
        <f t="shared" si="85"/>
        <v>899522</v>
      </c>
      <c r="BL72" s="73">
        <f t="shared" si="85"/>
        <v>-78625</v>
      </c>
      <c r="BM72" s="74">
        <f t="shared" si="85"/>
        <v>820897</v>
      </c>
      <c r="BN72" s="75">
        <f t="shared" si="85"/>
        <v>7849128</v>
      </c>
    </row>
    <row r="73" spans="1:66" ht="32.25" customHeight="1">
      <c r="A73" s="320"/>
      <c r="B73" s="321"/>
      <c r="C73" s="336"/>
      <c r="D73" s="328" t="s">
        <v>20</v>
      </c>
      <c r="E73" s="329"/>
      <c r="F73" s="72">
        <f t="shared" ref="F73:AK73" si="86">F40+F22+F29</f>
        <v>17866675</v>
      </c>
      <c r="G73" s="68">
        <f t="shared" si="86"/>
        <v>174215</v>
      </c>
      <c r="H73" s="74">
        <f t="shared" si="86"/>
        <v>18040890</v>
      </c>
      <c r="I73" s="67">
        <f t="shared" si="86"/>
        <v>0</v>
      </c>
      <c r="J73" s="68">
        <f t="shared" si="86"/>
        <v>0</v>
      </c>
      <c r="K73" s="68">
        <f t="shared" si="86"/>
        <v>0</v>
      </c>
      <c r="L73" s="68">
        <f t="shared" si="86"/>
        <v>0</v>
      </c>
      <c r="M73" s="68">
        <f t="shared" si="86"/>
        <v>0</v>
      </c>
      <c r="N73" s="68">
        <f t="shared" si="86"/>
        <v>0</v>
      </c>
      <c r="O73" s="68">
        <f t="shared" si="86"/>
        <v>0</v>
      </c>
      <c r="P73" s="68">
        <f t="shared" si="86"/>
        <v>0</v>
      </c>
      <c r="Q73" s="68">
        <f t="shared" si="86"/>
        <v>0</v>
      </c>
      <c r="R73" s="68">
        <f t="shared" si="86"/>
        <v>0</v>
      </c>
      <c r="S73" s="68">
        <f t="shared" si="86"/>
        <v>0</v>
      </c>
      <c r="T73" s="69">
        <f t="shared" si="86"/>
        <v>0</v>
      </c>
      <c r="U73" s="72">
        <f t="shared" si="86"/>
        <v>0</v>
      </c>
      <c r="V73" s="68">
        <f t="shared" si="86"/>
        <v>0</v>
      </c>
      <c r="W73" s="74">
        <f t="shared" si="86"/>
        <v>0</v>
      </c>
      <c r="X73" s="72">
        <f t="shared" si="86"/>
        <v>3703768</v>
      </c>
      <c r="Y73" s="68">
        <f t="shared" si="86"/>
        <v>202825</v>
      </c>
      <c r="Z73" s="74">
        <f t="shared" si="86"/>
        <v>3906593</v>
      </c>
      <c r="AA73" s="72">
        <f t="shared" si="86"/>
        <v>0</v>
      </c>
      <c r="AB73" s="68">
        <f t="shared" si="86"/>
        <v>0</v>
      </c>
      <c r="AC73" s="74">
        <f t="shared" si="86"/>
        <v>0</v>
      </c>
      <c r="AD73" s="72">
        <f t="shared" si="86"/>
        <v>0</v>
      </c>
      <c r="AE73" s="68">
        <f t="shared" si="86"/>
        <v>0</v>
      </c>
      <c r="AF73" s="74">
        <f t="shared" si="86"/>
        <v>0</v>
      </c>
      <c r="AG73" s="72">
        <f t="shared" si="86"/>
        <v>0</v>
      </c>
      <c r="AH73" s="68">
        <f t="shared" si="86"/>
        <v>0</v>
      </c>
      <c r="AI73" s="74">
        <f t="shared" si="86"/>
        <v>0</v>
      </c>
      <c r="AJ73" s="72">
        <f t="shared" si="86"/>
        <v>0</v>
      </c>
      <c r="AK73" s="68">
        <f t="shared" si="86"/>
        <v>0</v>
      </c>
      <c r="AL73" s="74">
        <f t="shared" ref="AL73:BN73" si="87">AL40+AL22+AL29</f>
        <v>0</v>
      </c>
      <c r="AM73" s="67">
        <f t="shared" si="87"/>
        <v>0</v>
      </c>
      <c r="AN73" s="68">
        <f t="shared" si="87"/>
        <v>0</v>
      </c>
      <c r="AO73" s="74">
        <f t="shared" si="87"/>
        <v>0</v>
      </c>
      <c r="AP73" s="72">
        <f t="shared" si="87"/>
        <v>0</v>
      </c>
      <c r="AQ73" s="68">
        <f t="shared" si="87"/>
        <v>0</v>
      </c>
      <c r="AR73" s="74">
        <f t="shared" si="87"/>
        <v>0</v>
      </c>
      <c r="AS73" s="67">
        <f t="shared" si="87"/>
        <v>0</v>
      </c>
      <c r="AT73" s="68">
        <f t="shared" si="87"/>
        <v>0</v>
      </c>
      <c r="AU73" s="68">
        <f t="shared" si="87"/>
        <v>0</v>
      </c>
      <c r="AV73" s="68">
        <f t="shared" si="87"/>
        <v>0</v>
      </c>
      <c r="AW73" s="68">
        <f t="shared" si="87"/>
        <v>0</v>
      </c>
      <c r="AX73" s="68">
        <f t="shared" si="87"/>
        <v>0</v>
      </c>
      <c r="AY73" s="68">
        <f t="shared" si="87"/>
        <v>0</v>
      </c>
      <c r="AZ73" s="68">
        <f t="shared" si="87"/>
        <v>0</v>
      </c>
      <c r="BA73" s="68">
        <f t="shared" si="87"/>
        <v>0</v>
      </c>
      <c r="BB73" s="68">
        <f t="shared" si="87"/>
        <v>0</v>
      </c>
      <c r="BC73" s="68">
        <f t="shared" si="87"/>
        <v>0</v>
      </c>
      <c r="BD73" s="68">
        <f t="shared" si="87"/>
        <v>0</v>
      </c>
      <c r="BE73" s="68">
        <f t="shared" si="87"/>
        <v>0</v>
      </c>
      <c r="BF73" s="68">
        <f t="shared" si="87"/>
        <v>0</v>
      </c>
      <c r="BG73" s="69">
        <f t="shared" si="87"/>
        <v>0</v>
      </c>
      <c r="BH73" s="72">
        <f t="shared" si="87"/>
        <v>3703768</v>
      </c>
      <c r="BI73" s="68">
        <f t="shared" si="87"/>
        <v>202825</v>
      </c>
      <c r="BJ73" s="74">
        <f t="shared" si="87"/>
        <v>3906593</v>
      </c>
      <c r="BK73" s="72">
        <f t="shared" si="87"/>
        <v>14162907</v>
      </c>
      <c r="BL73" s="68">
        <f t="shared" si="87"/>
        <v>-28610</v>
      </c>
      <c r="BM73" s="74">
        <f t="shared" si="87"/>
        <v>14134297</v>
      </c>
      <c r="BN73" s="75">
        <f t="shared" si="87"/>
        <v>18040890</v>
      </c>
    </row>
    <row r="74" spans="1:66" ht="32.25" hidden="1" customHeight="1">
      <c r="A74" s="320"/>
      <c r="B74" s="321"/>
      <c r="C74" s="336"/>
      <c r="D74" s="328" t="s">
        <v>18</v>
      </c>
      <c r="E74" s="329"/>
      <c r="F74" s="72"/>
      <c r="G74" s="68"/>
      <c r="H74" s="74"/>
      <c r="I74" s="67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9"/>
      <c r="U74" s="72"/>
      <c r="V74" s="68"/>
      <c r="W74" s="74"/>
      <c r="X74" s="72"/>
      <c r="Y74" s="68"/>
      <c r="Z74" s="74"/>
      <c r="AA74" s="72"/>
      <c r="AB74" s="68"/>
      <c r="AC74" s="74"/>
      <c r="AD74" s="72"/>
      <c r="AE74" s="68"/>
      <c r="AF74" s="74"/>
      <c r="AG74" s="72"/>
      <c r="AH74" s="68"/>
      <c r="AI74" s="74"/>
      <c r="AJ74" s="72"/>
      <c r="AK74" s="68"/>
      <c r="AL74" s="76"/>
      <c r="AM74" s="67"/>
      <c r="AN74" s="68"/>
      <c r="AO74" s="74"/>
      <c r="AP74" s="72"/>
      <c r="AQ74" s="68"/>
      <c r="AR74" s="74"/>
      <c r="AS74" s="67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9"/>
      <c r="BH74" s="72"/>
      <c r="BI74" s="68"/>
      <c r="BJ74" s="74"/>
      <c r="BK74" s="72"/>
      <c r="BL74" s="68"/>
      <c r="BM74" s="74"/>
      <c r="BN74" s="75"/>
    </row>
    <row r="75" spans="1:66" ht="32.25" customHeight="1" thickBot="1">
      <c r="A75" s="332"/>
      <c r="B75" s="333"/>
      <c r="C75" s="337"/>
      <c r="D75" s="334" t="s">
        <v>23</v>
      </c>
      <c r="E75" s="335"/>
      <c r="F75" s="77">
        <f t="shared" ref="F75:AK75" si="88">F66+F68+F70+F40+F37+F16+F25+F30+F8</f>
        <v>56437039</v>
      </c>
      <c r="G75" s="78">
        <f t="shared" si="88"/>
        <v>26326497</v>
      </c>
      <c r="H75" s="79">
        <f t="shared" si="88"/>
        <v>82763536</v>
      </c>
      <c r="I75" s="80">
        <f t="shared" si="88"/>
        <v>0</v>
      </c>
      <c r="J75" s="81">
        <f t="shared" si="88"/>
        <v>0</v>
      </c>
      <c r="K75" s="81">
        <f t="shared" si="88"/>
        <v>0</v>
      </c>
      <c r="L75" s="81">
        <f t="shared" si="88"/>
        <v>0</v>
      </c>
      <c r="M75" s="81">
        <f t="shared" si="88"/>
        <v>0</v>
      </c>
      <c r="N75" s="81">
        <f t="shared" si="88"/>
        <v>0</v>
      </c>
      <c r="O75" s="81">
        <f t="shared" si="88"/>
        <v>0</v>
      </c>
      <c r="P75" s="81">
        <f t="shared" si="88"/>
        <v>0</v>
      </c>
      <c r="Q75" s="81">
        <f t="shared" si="88"/>
        <v>0</v>
      </c>
      <c r="R75" s="81">
        <f t="shared" si="88"/>
        <v>0</v>
      </c>
      <c r="S75" s="81">
        <f t="shared" si="88"/>
        <v>0</v>
      </c>
      <c r="T75" s="82">
        <f t="shared" si="88"/>
        <v>0</v>
      </c>
      <c r="U75" s="77">
        <f t="shared" si="88"/>
        <v>0</v>
      </c>
      <c r="V75" s="78">
        <f t="shared" si="88"/>
        <v>0</v>
      </c>
      <c r="W75" s="79">
        <f t="shared" si="88"/>
        <v>0</v>
      </c>
      <c r="X75" s="77">
        <f t="shared" si="88"/>
        <v>37024178</v>
      </c>
      <c r="Y75" s="78">
        <f t="shared" si="88"/>
        <v>4073893</v>
      </c>
      <c r="Z75" s="79">
        <f t="shared" si="88"/>
        <v>41098071</v>
      </c>
      <c r="AA75" s="77">
        <f t="shared" si="88"/>
        <v>0</v>
      </c>
      <c r="AB75" s="78">
        <f t="shared" si="88"/>
        <v>4532786</v>
      </c>
      <c r="AC75" s="79">
        <f t="shared" si="88"/>
        <v>4532786</v>
      </c>
      <c r="AD75" s="77">
        <f t="shared" si="88"/>
        <v>0</v>
      </c>
      <c r="AE75" s="78">
        <f t="shared" si="88"/>
        <v>3944347</v>
      </c>
      <c r="AF75" s="79">
        <f t="shared" si="88"/>
        <v>3944347</v>
      </c>
      <c r="AG75" s="77">
        <f t="shared" si="88"/>
        <v>0</v>
      </c>
      <c r="AH75" s="78">
        <f t="shared" si="88"/>
        <v>3822178</v>
      </c>
      <c r="AI75" s="79">
        <f t="shared" si="88"/>
        <v>3822178</v>
      </c>
      <c r="AJ75" s="77">
        <f t="shared" si="88"/>
        <v>0</v>
      </c>
      <c r="AK75" s="78">
        <f t="shared" si="88"/>
        <v>3712366</v>
      </c>
      <c r="AL75" s="79">
        <f t="shared" ref="AL75:BN75" si="89">AL66+AL68+AL70+AL40+AL37+AL16+AL25+AL30+AL8</f>
        <v>3712366</v>
      </c>
      <c r="AM75" s="83">
        <f t="shared" si="89"/>
        <v>0</v>
      </c>
      <c r="AN75" s="78">
        <f t="shared" si="89"/>
        <v>3700000</v>
      </c>
      <c r="AO75" s="79">
        <f t="shared" si="89"/>
        <v>3700000</v>
      </c>
      <c r="AP75" s="77">
        <f t="shared" si="89"/>
        <v>0</v>
      </c>
      <c r="AQ75" s="78">
        <f t="shared" si="89"/>
        <v>3500000</v>
      </c>
      <c r="AR75" s="79">
        <f t="shared" si="89"/>
        <v>3500000</v>
      </c>
      <c r="AS75" s="80">
        <f t="shared" si="89"/>
        <v>0</v>
      </c>
      <c r="AT75" s="81">
        <f t="shared" si="89"/>
        <v>0</v>
      </c>
      <c r="AU75" s="81">
        <f t="shared" si="89"/>
        <v>0</v>
      </c>
      <c r="AV75" s="81">
        <f t="shared" si="89"/>
        <v>0</v>
      </c>
      <c r="AW75" s="81">
        <f t="shared" si="89"/>
        <v>0</v>
      </c>
      <c r="AX75" s="81">
        <f t="shared" si="89"/>
        <v>0</v>
      </c>
      <c r="AY75" s="81">
        <f t="shared" si="89"/>
        <v>0</v>
      </c>
      <c r="AZ75" s="81">
        <f t="shared" si="89"/>
        <v>0</v>
      </c>
      <c r="BA75" s="81">
        <f t="shared" si="89"/>
        <v>0</v>
      </c>
      <c r="BB75" s="81">
        <f t="shared" si="89"/>
        <v>0</v>
      </c>
      <c r="BC75" s="81">
        <f t="shared" si="89"/>
        <v>0</v>
      </c>
      <c r="BD75" s="81">
        <f t="shared" si="89"/>
        <v>0</v>
      </c>
      <c r="BE75" s="81">
        <f t="shared" si="89"/>
        <v>0</v>
      </c>
      <c r="BF75" s="81">
        <f t="shared" si="89"/>
        <v>0</v>
      </c>
      <c r="BG75" s="82">
        <f t="shared" si="89"/>
        <v>0</v>
      </c>
      <c r="BH75" s="77">
        <f t="shared" si="89"/>
        <v>37024178</v>
      </c>
      <c r="BI75" s="78">
        <f t="shared" si="89"/>
        <v>27285570</v>
      </c>
      <c r="BJ75" s="79">
        <f t="shared" si="89"/>
        <v>64309748</v>
      </c>
      <c r="BK75" s="77">
        <f t="shared" si="89"/>
        <v>19412861</v>
      </c>
      <c r="BL75" s="78">
        <f t="shared" si="89"/>
        <v>-959073</v>
      </c>
      <c r="BM75" s="79">
        <f t="shared" si="89"/>
        <v>18453788</v>
      </c>
      <c r="BN75" s="84">
        <f t="shared" si="89"/>
        <v>82763536</v>
      </c>
    </row>
    <row r="76" spans="1:66" ht="32.25" customHeight="1">
      <c r="A76" s="320" t="s">
        <v>24</v>
      </c>
      <c r="B76" s="321"/>
      <c r="C76" s="321"/>
      <c r="D76" s="324" t="s">
        <v>21</v>
      </c>
      <c r="E76" s="325"/>
      <c r="F76" s="64">
        <f t="shared" ref="F76:AK76" si="90">F32+F9+F12+F20</f>
        <v>2005439</v>
      </c>
      <c r="G76" s="65">
        <f t="shared" si="90"/>
        <v>134634655</v>
      </c>
      <c r="H76" s="66">
        <f t="shared" si="90"/>
        <v>136640094</v>
      </c>
      <c r="I76" s="67">
        <f t="shared" si="90"/>
        <v>0</v>
      </c>
      <c r="J76" s="68">
        <f t="shared" si="90"/>
        <v>0</v>
      </c>
      <c r="K76" s="68">
        <f t="shared" si="90"/>
        <v>0</v>
      </c>
      <c r="L76" s="68">
        <f t="shared" si="90"/>
        <v>0</v>
      </c>
      <c r="M76" s="68">
        <f t="shared" si="90"/>
        <v>0</v>
      </c>
      <c r="N76" s="68">
        <f t="shared" si="90"/>
        <v>0</v>
      </c>
      <c r="O76" s="68">
        <f t="shared" si="90"/>
        <v>0</v>
      </c>
      <c r="P76" s="68">
        <f t="shared" si="90"/>
        <v>0</v>
      </c>
      <c r="Q76" s="68">
        <f t="shared" si="90"/>
        <v>0</v>
      </c>
      <c r="R76" s="68">
        <f t="shared" si="90"/>
        <v>0</v>
      </c>
      <c r="S76" s="68">
        <f t="shared" si="90"/>
        <v>0</v>
      </c>
      <c r="T76" s="69">
        <f t="shared" si="90"/>
        <v>0</v>
      </c>
      <c r="U76" s="64">
        <f t="shared" si="90"/>
        <v>0</v>
      </c>
      <c r="V76" s="65">
        <f t="shared" si="90"/>
        <v>0</v>
      </c>
      <c r="W76" s="66">
        <f t="shared" si="90"/>
        <v>0</v>
      </c>
      <c r="X76" s="64">
        <f t="shared" si="90"/>
        <v>834760</v>
      </c>
      <c r="Y76" s="65">
        <f t="shared" si="90"/>
        <v>3308634</v>
      </c>
      <c r="Z76" s="66">
        <f t="shared" si="90"/>
        <v>4143394</v>
      </c>
      <c r="AA76" s="64">
        <f t="shared" si="90"/>
        <v>0</v>
      </c>
      <c r="AB76" s="65">
        <f t="shared" si="90"/>
        <v>52900124</v>
      </c>
      <c r="AC76" s="66">
        <f t="shared" si="90"/>
        <v>52900124</v>
      </c>
      <c r="AD76" s="64">
        <f t="shared" si="90"/>
        <v>0</v>
      </c>
      <c r="AE76" s="65">
        <f t="shared" si="90"/>
        <v>66056033</v>
      </c>
      <c r="AF76" s="66">
        <f t="shared" si="90"/>
        <v>66056033</v>
      </c>
      <c r="AG76" s="64">
        <f t="shared" si="90"/>
        <v>0</v>
      </c>
      <c r="AH76" s="65">
        <f t="shared" si="90"/>
        <v>12451784</v>
      </c>
      <c r="AI76" s="66">
        <f t="shared" si="90"/>
        <v>12451784</v>
      </c>
      <c r="AJ76" s="64">
        <f t="shared" si="90"/>
        <v>0</v>
      </c>
      <c r="AK76" s="65">
        <f t="shared" si="90"/>
        <v>0</v>
      </c>
      <c r="AL76" s="66">
        <f t="shared" ref="AL76:BN76" si="91">AL32+AL9+AL12+AL20</f>
        <v>0</v>
      </c>
      <c r="AM76" s="64">
        <f t="shared" si="91"/>
        <v>0</v>
      </c>
      <c r="AN76" s="65">
        <f t="shared" si="91"/>
        <v>0</v>
      </c>
      <c r="AO76" s="66">
        <f t="shared" si="91"/>
        <v>0</v>
      </c>
      <c r="AP76" s="64">
        <f t="shared" si="91"/>
        <v>0</v>
      </c>
      <c r="AQ76" s="65">
        <f t="shared" si="91"/>
        <v>0</v>
      </c>
      <c r="AR76" s="66">
        <f t="shared" si="91"/>
        <v>0</v>
      </c>
      <c r="AS76" s="67">
        <f t="shared" si="91"/>
        <v>0</v>
      </c>
      <c r="AT76" s="68">
        <f t="shared" si="91"/>
        <v>0</v>
      </c>
      <c r="AU76" s="68">
        <f t="shared" si="91"/>
        <v>0</v>
      </c>
      <c r="AV76" s="68">
        <f t="shared" si="91"/>
        <v>0</v>
      </c>
      <c r="AW76" s="68">
        <f t="shared" si="91"/>
        <v>0</v>
      </c>
      <c r="AX76" s="68">
        <f t="shared" si="91"/>
        <v>0</v>
      </c>
      <c r="AY76" s="68">
        <f t="shared" si="91"/>
        <v>0</v>
      </c>
      <c r="AZ76" s="68">
        <f t="shared" si="91"/>
        <v>0</v>
      </c>
      <c r="BA76" s="68">
        <f t="shared" si="91"/>
        <v>0</v>
      </c>
      <c r="BB76" s="68">
        <f t="shared" si="91"/>
        <v>0</v>
      </c>
      <c r="BC76" s="68">
        <f t="shared" si="91"/>
        <v>0</v>
      </c>
      <c r="BD76" s="68">
        <f t="shared" si="91"/>
        <v>0</v>
      </c>
      <c r="BE76" s="68">
        <f t="shared" si="91"/>
        <v>0</v>
      </c>
      <c r="BF76" s="68">
        <f t="shared" si="91"/>
        <v>0</v>
      </c>
      <c r="BG76" s="69">
        <f t="shared" si="91"/>
        <v>0</v>
      </c>
      <c r="BH76" s="64">
        <f t="shared" si="91"/>
        <v>834760</v>
      </c>
      <c r="BI76" s="65">
        <f t="shared" si="91"/>
        <v>134716575</v>
      </c>
      <c r="BJ76" s="66">
        <f t="shared" si="91"/>
        <v>135551335</v>
      </c>
      <c r="BK76" s="64">
        <f t="shared" si="91"/>
        <v>1170679</v>
      </c>
      <c r="BL76" s="65">
        <f t="shared" si="91"/>
        <v>-81920</v>
      </c>
      <c r="BM76" s="66">
        <f t="shared" si="91"/>
        <v>1088759</v>
      </c>
      <c r="BN76" s="71">
        <f t="shared" si="91"/>
        <v>136640094</v>
      </c>
    </row>
    <row r="77" spans="1:66" ht="32.25" customHeight="1">
      <c r="A77" s="320"/>
      <c r="B77" s="321"/>
      <c r="C77" s="321"/>
      <c r="D77" s="326" t="s">
        <v>16</v>
      </c>
      <c r="E77" s="327"/>
      <c r="F77" s="72">
        <f t="shared" ref="F77:AK77" si="92">F17+F55+F63+F52+F58+F61+F43+F46+F35+F50+F48+F10+F13</f>
        <v>94821700</v>
      </c>
      <c r="G77" s="73">
        <f t="shared" si="92"/>
        <v>32488697</v>
      </c>
      <c r="H77" s="74">
        <f t="shared" si="92"/>
        <v>127310397</v>
      </c>
      <c r="I77" s="67">
        <f t="shared" si="92"/>
        <v>0</v>
      </c>
      <c r="J77" s="68">
        <f t="shared" si="92"/>
        <v>0</v>
      </c>
      <c r="K77" s="68">
        <f t="shared" si="92"/>
        <v>0</v>
      </c>
      <c r="L77" s="68">
        <f t="shared" si="92"/>
        <v>0</v>
      </c>
      <c r="M77" s="68">
        <f t="shared" si="92"/>
        <v>0</v>
      </c>
      <c r="N77" s="68">
        <f t="shared" si="92"/>
        <v>0</v>
      </c>
      <c r="O77" s="68">
        <f t="shared" si="92"/>
        <v>0</v>
      </c>
      <c r="P77" s="68">
        <f t="shared" si="92"/>
        <v>0</v>
      </c>
      <c r="Q77" s="68">
        <f t="shared" si="92"/>
        <v>0</v>
      </c>
      <c r="R77" s="68">
        <f t="shared" si="92"/>
        <v>0</v>
      </c>
      <c r="S77" s="68">
        <f t="shared" si="92"/>
        <v>0</v>
      </c>
      <c r="T77" s="69">
        <f t="shared" si="92"/>
        <v>0</v>
      </c>
      <c r="U77" s="72">
        <f t="shared" si="92"/>
        <v>0</v>
      </c>
      <c r="V77" s="73">
        <f t="shared" si="92"/>
        <v>0</v>
      </c>
      <c r="W77" s="74">
        <f t="shared" si="92"/>
        <v>0</v>
      </c>
      <c r="X77" s="72">
        <f t="shared" si="92"/>
        <v>52358303</v>
      </c>
      <c r="Y77" s="73">
        <f t="shared" si="92"/>
        <v>-4264167</v>
      </c>
      <c r="Z77" s="74">
        <f t="shared" si="92"/>
        <v>48094136</v>
      </c>
      <c r="AA77" s="72">
        <f t="shared" si="92"/>
        <v>1000000</v>
      </c>
      <c r="AB77" s="73">
        <f t="shared" si="92"/>
        <v>30010427</v>
      </c>
      <c r="AC77" s="74">
        <f t="shared" si="92"/>
        <v>31010427</v>
      </c>
      <c r="AD77" s="72">
        <f t="shared" si="92"/>
        <v>2000000</v>
      </c>
      <c r="AE77" s="73">
        <f t="shared" si="92"/>
        <v>11676948</v>
      </c>
      <c r="AF77" s="74">
        <f t="shared" si="92"/>
        <v>13676948</v>
      </c>
      <c r="AG77" s="72">
        <f t="shared" si="92"/>
        <v>8000000</v>
      </c>
      <c r="AH77" s="73">
        <f t="shared" si="92"/>
        <v>2207374</v>
      </c>
      <c r="AI77" s="74">
        <f t="shared" si="92"/>
        <v>10207374</v>
      </c>
      <c r="AJ77" s="72">
        <f t="shared" si="92"/>
        <v>4000000</v>
      </c>
      <c r="AK77" s="68">
        <f t="shared" si="92"/>
        <v>0</v>
      </c>
      <c r="AL77" s="74">
        <f t="shared" ref="AL77:BN77" si="93">AL17+AL55+AL63+AL52+AL58+AL61+AL43+AL46+AL35+AL50+AL48+AL10+AL13</f>
        <v>4000000</v>
      </c>
      <c r="AM77" s="72">
        <f t="shared" si="93"/>
        <v>0</v>
      </c>
      <c r="AN77" s="68">
        <f t="shared" si="93"/>
        <v>0</v>
      </c>
      <c r="AO77" s="74">
        <f t="shared" si="93"/>
        <v>0</v>
      </c>
      <c r="AP77" s="72">
        <f t="shared" si="93"/>
        <v>0</v>
      </c>
      <c r="AQ77" s="68">
        <f t="shared" si="93"/>
        <v>0</v>
      </c>
      <c r="AR77" s="74">
        <f t="shared" si="93"/>
        <v>0</v>
      </c>
      <c r="AS77" s="67">
        <f t="shared" si="93"/>
        <v>0</v>
      </c>
      <c r="AT77" s="68">
        <f t="shared" si="93"/>
        <v>0</v>
      </c>
      <c r="AU77" s="68">
        <f t="shared" si="93"/>
        <v>0</v>
      </c>
      <c r="AV77" s="68">
        <f t="shared" si="93"/>
        <v>0</v>
      </c>
      <c r="AW77" s="68">
        <f t="shared" si="93"/>
        <v>0</v>
      </c>
      <c r="AX77" s="68">
        <f t="shared" si="93"/>
        <v>0</v>
      </c>
      <c r="AY77" s="68">
        <f t="shared" si="93"/>
        <v>0</v>
      </c>
      <c r="AZ77" s="68">
        <f t="shared" si="93"/>
        <v>0</v>
      </c>
      <c r="BA77" s="68">
        <f t="shared" si="93"/>
        <v>0</v>
      </c>
      <c r="BB77" s="68">
        <f t="shared" si="93"/>
        <v>0</v>
      </c>
      <c r="BC77" s="68">
        <f t="shared" si="93"/>
        <v>0</v>
      </c>
      <c r="BD77" s="68">
        <f t="shared" si="93"/>
        <v>0</v>
      </c>
      <c r="BE77" s="68">
        <f t="shared" si="93"/>
        <v>0</v>
      </c>
      <c r="BF77" s="68">
        <f t="shared" si="93"/>
        <v>0</v>
      </c>
      <c r="BG77" s="69">
        <f t="shared" si="93"/>
        <v>0</v>
      </c>
      <c r="BH77" s="72">
        <f t="shared" si="93"/>
        <v>67358303</v>
      </c>
      <c r="BI77" s="73">
        <f t="shared" si="93"/>
        <v>39630582</v>
      </c>
      <c r="BJ77" s="74">
        <f t="shared" si="93"/>
        <v>106988885</v>
      </c>
      <c r="BK77" s="72">
        <f t="shared" si="93"/>
        <v>27463397</v>
      </c>
      <c r="BL77" s="73">
        <f t="shared" si="93"/>
        <v>-7141885</v>
      </c>
      <c r="BM77" s="74">
        <f t="shared" si="93"/>
        <v>20321512</v>
      </c>
      <c r="BN77" s="75">
        <f t="shared" si="93"/>
        <v>127310397</v>
      </c>
    </row>
    <row r="78" spans="1:66" ht="32.25" customHeight="1">
      <c r="A78" s="320"/>
      <c r="B78" s="321"/>
      <c r="C78" s="321"/>
      <c r="D78" s="328" t="s">
        <v>20</v>
      </c>
      <c r="E78" s="329"/>
      <c r="F78" s="72">
        <f t="shared" ref="F78:AK78" si="94">F56+F53+F59+F44+F41+F23</f>
        <v>114766593</v>
      </c>
      <c r="G78" s="68">
        <f t="shared" si="94"/>
        <v>-5144341</v>
      </c>
      <c r="H78" s="74">
        <f t="shared" si="94"/>
        <v>109622252</v>
      </c>
      <c r="I78" s="67">
        <f t="shared" si="94"/>
        <v>0</v>
      </c>
      <c r="J78" s="68">
        <f t="shared" si="94"/>
        <v>0</v>
      </c>
      <c r="K78" s="68">
        <f t="shared" si="94"/>
        <v>0</v>
      </c>
      <c r="L78" s="68">
        <f t="shared" si="94"/>
        <v>0</v>
      </c>
      <c r="M78" s="68">
        <f t="shared" si="94"/>
        <v>0</v>
      </c>
      <c r="N78" s="68">
        <f t="shared" si="94"/>
        <v>0</v>
      </c>
      <c r="O78" s="68">
        <f t="shared" si="94"/>
        <v>0</v>
      </c>
      <c r="P78" s="68">
        <f t="shared" si="94"/>
        <v>0</v>
      </c>
      <c r="Q78" s="68">
        <f t="shared" si="94"/>
        <v>0</v>
      </c>
      <c r="R78" s="68">
        <f t="shared" si="94"/>
        <v>0</v>
      </c>
      <c r="S78" s="68">
        <f t="shared" si="94"/>
        <v>0</v>
      </c>
      <c r="T78" s="69">
        <f t="shared" si="94"/>
        <v>0</v>
      </c>
      <c r="U78" s="72">
        <f t="shared" si="94"/>
        <v>0</v>
      </c>
      <c r="V78" s="68">
        <f t="shared" si="94"/>
        <v>0</v>
      </c>
      <c r="W78" s="74">
        <f t="shared" si="94"/>
        <v>0</v>
      </c>
      <c r="X78" s="72">
        <f t="shared" si="94"/>
        <v>25263522</v>
      </c>
      <c r="Y78" s="68">
        <f t="shared" si="94"/>
        <v>-2332391</v>
      </c>
      <c r="Z78" s="74">
        <f t="shared" si="94"/>
        <v>22931131</v>
      </c>
      <c r="AA78" s="72">
        <f t="shared" si="94"/>
        <v>3320000</v>
      </c>
      <c r="AB78" s="68">
        <f t="shared" si="94"/>
        <v>0</v>
      </c>
      <c r="AC78" s="74">
        <f t="shared" si="94"/>
        <v>3320000</v>
      </c>
      <c r="AD78" s="72">
        <f t="shared" si="94"/>
        <v>4675000</v>
      </c>
      <c r="AE78" s="68">
        <f t="shared" si="94"/>
        <v>0</v>
      </c>
      <c r="AF78" s="74">
        <f t="shared" si="94"/>
        <v>4675000</v>
      </c>
      <c r="AG78" s="72">
        <f t="shared" si="94"/>
        <v>9240000</v>
      </c>
      <c r="AH78" s="68">
        <f t="shared" si="94"/>
        <v>0</v>
      </c>
      <c r="AI78" s="74">
        <f t="shared" si="94"/>
        <v>9240000</v>
      </c>
      <c r="AJ78" s="72">
        <f t="shared" si="94"/>
        <v>6548530</v>
      </c>
      <c r="AK78" s="68">
        <f t="shared" si="94"/>
        <v>0</v>
      </c>
      <c r="AL78" s="74">
        <f t="shared" ref="AL78:BN78" si="95">AL56+AL53+AL59+AL44+AL41+AL23</f>
        <v>6548530</v>
      </c>
      <c r="AM78" s="72">
        <f t="shared" si="95"/>
        <v>0</v>
      </c>
      <c r="AN78" s="68">
        <f t="shared" si="95"/>
        <v>0</v>
      </c>
      <c r="AO78" s="74">
        <f t="shared" si="95"/>
        <v>0</v>
      </c>
      <c r="AP78" s="72">
        <f t="shared" si="95"/>
        <v>0</v>
      </c>
      <c r="AQ78" s="68">
        <f t="shared" si="95"/>
        <v>0</v>
      </c>
      <c r="AR78" s="74">
        <f t="shared" si="95"/>
        <v>0</v>
      </c>
      <c r="AS78" s="67">
        <f t="shared" si="95"/>
        <v>0</v>
      </c>
      <c r="AT78" s="68">
        <f t="shared" si="95"/>
        <v>0</v>
      </c>
      <c r="AU78" s="68">
        <f t="shared" si="95"/>
        <v>0</v>
      </c>
      <c r="AV78" s="68">
        <f t="shared" si="95"/>
        <v>0</v>
      </c>
      <c r="AW78" s="68">
        <f t="shared" si="95"/>
        <v>0</v>
      </c>
      <c r="AX78" s="68">
        <f t="shared" si="95"/>
        <v>0</v>
      </c>
      <c r="AY78" s="68">
        <f t="shared" si="95"/>
        <v>0</v>
      </c>
      <c r="AZ78" s="68">
        <f t="shared" si="95"/>
        <v>0</v>
      </c>
      <c r="BA78" s="68">
        <f t="shared" si="95"/>
        <v>0</v>
      </c>
      <c r="BB78" s="68">
        <f t="shared" si="95"/>
        <v>0</v>
      </c>
      <c r="BC78" s="68">
        <f t="shared" si="95"/>
        <v>0</v>
      </c>
      <c r="BD78" s="68">
        <f t="shared" si="95"/>
        <v>0</v>
      </c>
      <c r="BE78" s="68">
        <f t="shared" si="95"/>
        <v>0</v>
      </c>
      <c r="BF78" s="68">
        <f t="shared" si="95"/>
        <v>0</v>
      </c>
      <c r="BG78" s="69">
        <f t="shared" si="95"/>
        <v>0</v>
      </c>
      <c r="BH78" s="72">
        <f t="shared" si="95"/>
        <v>49047052</v>
      </c>
      <c r="BI78" s="68">
        <f t="shared" si="95"/>
        <v>-2332391</v>
      </c>
      <c r="BJ78" s="74">
        <f t="shared" si="95"/>
        <v>46714661</v>
      </c>
      <c r="BK78" s="72">
        <f t="shared" si="95"/>
        <v>65719541</v>
      </c>
      <c r="BL78" s="68">
        <f t="shared" si="95"/>
        <v>-2811950</v>
      </c>
      <c r="BM78" s="74">
        <f t="shared" si="95"/>
        <v>62907591</v>
      </c>
      <c r="BN78" s="75">
        <f t="shared" si="95"/>
        <v>109622252</v>
      </c>
    </row>
    <row r="79" spans="1:66" ht="32.25" hidden="1" customHeight="1">
      <c r="A79" s="320"/>
      <c r="B79" s="321"/>
      <c r="C79" s="321"/>
      <c r="D79" s="328" t="s">
        <v>18</v>
      </c>
      <c r="E79" s="329"/>
      <c r="F79" s="72"/>
      <c r="G79" s="68"/>
      <c r="H79" s="74"/>
      <c r="I79" s="67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9"/>
      <c r="U79" s="72"/>
      <c r="V79" s="68"/>
      <c r="W79" s="74"/>
      <c r="X79" s="72"/>
      <c r="Y79" s="68"/>
      <c r="Z79" s="74"/>
      <c r="AA79" s="72"/>
      <c r="AB79" s="68"/>
      <c r="AC79" s="74"/>
      <c r="AD79" s="72"/>
      <c r="AE79" s="68"/>
      <c r="AF79" s="74"/>
      <c r="AG79" s="72"/>
      <c r="AH79" s="68"/>
      <c r="AI79" s="74"/>
      <c r="AJ79" s="72"/>
      <c r="AK79" s="68"/>
      <c r="AL79" s="74"/>
      <c r="AM79" s="72"/>
      <c r="AN79" s="68"/>
      <c r="AO79" s="74"/>
      <c r="AP79" s="72"/>
      <c r="AQ79" s="68"/>
      <c r="AR79" s="74"/>
      <c r="AS79" s="67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9"/>
      <c r="BH79" s="72"/>
      <c r="BI79" s="68"/>
      <c r="BJ79" s="74"/>
      <c r="BK79" s="72"/>
      <c r="BL79" s="68"/>
      <c r="BM79" s="74"/>
      <c r="BN79" s="75"/>
    </row>
    <row r="80" spans="1:66" ht="32.25" customHeight="1" thickBot="1">
      <c r="A80" s="332"/>
      <c r="B80" s="333"/>
      <c r="C80" s="333"/>
      <c r="D80" s="334" t="s">
        <v>23</v>
      </c>
      <c r="E80" s="335"/>
      <c r="F80" s="77">
        <f t="shared" ref="F80:AK80" si="96">F18+F57+F64+F54+F60+F62+F45+F47+F38+F51+F49+F11+F14+F26+F41</f>
        <v>211593732</v>
      </c>
      <c r="G80" s="78">
        <f t="shared" si="96"/>
        <v>161979011</v>
      </c>
      <c r="H80" s="79">
        <f t="shared" si="96"/>
        <v>373572743</v>
      </c>
      <c r="I80" s="80">
        <f t="shared" si="96"/>
        <v>0</v>
      </c>
      <c r="J80" s="81">
        <f t="shared" si="96"/>
        <v>0</v>
      </c>
      <c r="K80" s="81">
        <f t="shared" si="96"/>
        <v>0</v>
      </c>
      <c r="L80" s="81">
        <f t="shared" si="96"/>
        <v>0</v>
      </c>
      <c r="M80" s="81">
        <f t="shared" si="96"/>
        <v>0</v>
      </c>
      <c r="N80" s="81">
        <f t="shared" si="96"/>
        <v>0</v>
      </c>
      <c r="O80" s="81">
        <f t="shared" si="96"/>
        <v>0</v>
      </c>
      <c r="P80" s="81">
        <f t="shared" si="96"/>
        <v>0</v>
      </c>
      <c r="Q80" s="81">
        <f t="shared" si="96"/>
        <v>0</v>
      </c>
      <c r="R80" s="81">
        <f t="shared" si="96"/>
        <v>0</v>
      </c>
      <c r="S80" s="81">
        <f t="shared" si="96"/>
        <v>0</v>
      </c>
      <c r="T80" s="82">
        <f t="shared" si="96"/>
        <v>0</v>
      </c>
      <c r="U80" s="85">
        <f t="shared" si="96"/>
        <v>0</v>
      </c>
      <c r="V80" s="86">
        <f t="shared" si="96"/>
        <v>0</v>
      </c>
      <c r="W80" s="87">
        <f t="shared" si="96"/>
        <v>0</v>
      </c>
      <c r="X80" s="85">
        <f t="shared" si="96"/>
        <v>78456585</v>
      </c>
      <c r="Y80" s="86">
        <f t="shared" si="96"/>
        <v>-3287924</v>
      </c>
      <c r="Z80" s="87">
        <f t="shared" si="96"/>
        <v>75168661</v>
      </c>
      <c r="AA80" s="85">
        <f t="shared" si="96"/>
        <v>4320000</v>
      </c>
      <c r="AB80" s="86">
        <f t="shared" si="96"/>
        <v>82910551</v>
      </c>
      <c r="AC80" s="87">
        <f t="shared" si="96"/>
        <v>87230551</v>
      </c>
      <c r="AD80" s="85">
        <f t="shared" si="96"/>
        <v>6675000</v>
      </c>
      <c r="AE80" s="86">
        <f t="shared" si="96"/>
        <v>77732981</v>
      </c>
      <c r="AF80" s="87">
        <f t="shared" si="96"/>
        <v>84407981</v>
      </c>
      <c r="AG80" s="85">
        <f t="shared" si="96"/>
        <v>17240000</v>
      </c>
      <c r="AH80" s="86">
        <f t="shared" si="96"/>
        <v>14659158</v>
      </c>
      <c r="AI80" s="87">
        <f t="shared" si="96"/>
        <v>31899158</v>
      </c>
      <c r="AJ80" s="85">
        <f t="shared" si="96"/>
        <v>10548530</v>
      </c>
      <c r="AK80" s="86">
        <f t="shared" si="96"/>
        <v>0</v>
      </c>
      <c r="AL80" s="87">
        <f t="shared" ref="AL80:BN80" si="97">AL18+AL57+AL64+AL54+AL60+AL62+AL45+AL47+AL38+AL51+AL49+AL11+AL14+AL26+AL41</f>
        <v>10548530</v>
      </c>
      <c r="AM80" s="77">
        <f t="shared" si="97"/>
        <v>0</v>
      </c>
      <c r="AN80" s="78">
        <f t="shared" si="97"/>
        <v>0</v>
      </c>
      <c r="AO80" s="79">
        <f t="shared" si="97"/>
        <v>0</v>
      </c>
      <c r="AP80" s="77">
        <f t="shared" si="97"/>
        <v>0</v>
      </c>
      <c r="AQ80" s="78">
        <f t="shared" si="97"/>
        <v>0</v>
      </c>
      <c r="AR80" s="79">
        <f t="shared" si="97"/>
        <v>0</v>
      </c>
      <c r="AS80" s="80">
        <f t="shared" si="97"/>
        <v>0</v>
      </c>
      <c r="AT80" s="81">
        <f t="shared" si="97"/>
        <v>0</v>
      </c>
      <c r="AU80" s="81">
        <f t="shared" si="97"/>
        <v>0</v>
      </c>
      <c r="AV80" s="81">
        <f t="shared" si="97"/>
        <v>0</v>
      </c>
      <c r="AW80" s="81">
        <f t="shared" si="97"/>
        <v>0</v>
      </c>
      <c r="AX80" s="81">
        <f t="shared" si="97"/>
        <v>0</v>
      </c>
      <c r="AY80" s="81">
        <f t="shared" si="97"/>
        <v>0</v>
      </c>
      <c r="AZ80" s="81">
        <f t="shared" si="97"/>
        <v>0</v>
      </c>
      <c r="BA80" s="81">
        <f t="shared" si="97"/>
        <v>0</v>
      </c>
      <c r="BB80" s="81">
        <f t="shared" si="97"/>
        <v>0</v>
      </c>
      <c r="BC80" s="81">
        <f t="shared" si="97"/>
        <v>0</v>
      </c>
      <c r="BD80" s="81">
        <f t="shared" si="97"/>
        <v>0</v>
      </c>
      <c r="BE80" s="81">
        <f t="shared" si="97"/>
        <v>0</v>
      </c>
      <c r="BF80" s="81">
        <f t="shared" si="97"/>
        <v>0</v>
      </c>
      <c r="BG80" s="82">
        <f t="shared" si="97"/>
        <v>0</v>
      </c>
      <c r="BH80" s="85">
        <f t="shared" si="97"/>
        <v>117240115</v>
      </c>
      <c r="BI80" s="86">
        <f t="shared" si="97"/>
        <v>172014766</v>
      </c>
      <c r="BJ80" s="87">
        <f t="shared" si="97"/>
        <v>289254881</v>
      </c>
      <c r="BK80" s="85">
        <f t="shared" si="97"/>
        <v>94353617</v>
      </c>
      <c r="BL80" s="86">
        <f t="shared" si="97"/>
        <v>-10035755</v>
      </c>
      <c r="BM80" s="87">
        <f t="shared" si="97"/>
        <v>84317862</v>
      </c>
      <c r="BN80" s="84">
        <f t="shared" si="97"/>
        <v>373572743</v>
      </c>
    </row>
    <row r="81" spans="1:66" ht="32.25" customHeight="1">
      <c r="A81" s="320" t="s">
        <v>25</v>
      </c>
      <c r="B81" s="321"/>
      <c r="C81" s="321"/>
      <c r="D81" s="324" t="s">
        <v>21</v>
      </c>
      <c r="E81" s="325"/>
      <c r="F81" s="64">
        <f>F71+F76</f>
        <v>34183887</v>
      </c>
      <c r="G81" s="65">
        <f t="shared" ref="G81:BN84" si="98">G71+G76</f>
        <v>159329725</v>
      </c>
      <c r="H81" s="66">
        <f t="shared" si="98"/>
        <v>193513612</v>
      </c>
      <c r="I81" s="67">
        <f t="shared" si="98"/>
        <v>0</v>
      </c>
      <c r="J81" s="68">
        <f t="shared" si="98"/>
        <v>0</v>
      </c>
      <c r="K81" s="68">
        <f t="shared" si="98"/>
        <v>0</v>
      </c>
      <c r="L81" s="68">
        <f t="shared" si="98"/>
        <v>0</v>
      </c>
      <c r="M81" s="68">
        <f t="shared" si="98"/>
        <v>0</v>
      </c>
      <c r="N81" s="68">
        <f t="shared" si="98"/>
        <v>0</v>
      </c>
      <c r="O81" s="68">
        <f t="shared" si="98"/>
        <v>0</v>
      </c>
      <c r="P81" s="68">
        <f t="shared" si="98"/>
        <v>0</v>
      </c>
      <c r="Q81" s="68">
        <f t="shared" si="98"/>
        <v>0</v>
      </c>
      <c r="R81" s="68">
        <f t="shared" si="98"/>
        <v>0</v>
      </c>
      <c r="S81" s="68">
        <f t="shared" si="98"/>
        <v>0</v>
      </c>
      <c r="T81" s="69">
        <f t="shared" si="98"/>
        <v>0</v>
      </c>
      <c r="U81" s="64">
        <f t="shared" si="98"/>
        <v>0</v>
      </c>
      <c r="V81" s="65">
        <f t="shared" si="98"/>
        <v>0</v>
      </c>
      <c r="W81" s="88">
        <f t="shared" si="98"/>
        <v>0</v>
      </c>
      <c r="X81" s="64">
        <f t="shared" si="98"/>
        <v>28662776</v>
      </c>
      <c r="Y81" s="65">
        <f t="shared" si="98"/>
        <v>6338201</v>
      </c>
      <c r="Z81" s="88">
        <f t="shared" si="98"/>
        <v>35000977</v>
      </c>
      <c r="AA81" s="64">
        <f t="shared" si="98"/>
        <v>0</v>
      </c>
      <c r="AB81" s="65">
        <f t="shared" si="98"/>
        <v>56814353</v>
      </c>
      <c r="AC81" s="88">
        <f t="shared" si="98"/>
        <v>56814353</v>
      </c>
      <c r="AD81" s="64">
        <f t="shared" si="98"/>
        <v>0</v>
      </c>
      <c r="AE81" s="65">
        <f t="shared" si="98"/>
        <v>69951511</v>
      </c>
      <c r="AF81" s="88">
        <f t="shared" si="98"/>
        <v>69951511</v>
      </c>
      <c r="AG81" s="64">
        <f t="shared" si="98"/>
        <v>0</v>
      </c>
      <c r="AH81" s="65">
        <f t="shared" si="98"/>
        <v>16249526</v>
      </c>
      <c r="AI81" s="88">
        <f t="shared" si="98"/>
        <v>16249526</v>
      </c>
      <c r="AJ81" s="64">
        <f t="shared" si="98"/>
        <v>0</v>
      </c>
      <c r="AK81" s="65">
        <f t="shared" si="98"/>
        <v>3709892</v>
      </c>
      <c r="AL81" s="66">
        <f t="shared" si="98"/>
        <v>3709892</v>
      </c>
      <c r="AM81" s="70">
        <f t="shared" si="98"/>
        <v>0</v>
      </c>
      <c r="AN81" s="65">
        <f t="shared" si="98"/>
        <v>3700000</v>
      </c>
      <c r="AO81" s="66">
        <f t="shared" si="98"/>
        <v>3700000</v>
      </c>
      <c r="AP81" s="64">
        <f t="shared" si="98"/>
        <v>0</v>
      </c>
      <c r="AQ81" s="65">
        <f t="shared" si="98"/>
        <v>3500000</v>
      </c>
      <c r="AR81" s="66">
        <f t="shared" si="98"/>
        <v>3500000</v>
      </c>
      <c r="AS81" s="67">
        <f t="shared" si="98"/>
        <v>0</v>
      </c>
      <c r="AT81" s="68">
        <f t="shared" si="98"/>
        <v>0</v>
      </c>
      <c r="AU81" s="68">
        <f t="shared" si="98"/>
        <v>0</v>
      </c>
      <c r="AV81" s="68">
        <f t="shared" si="98"/>
        <v>0</v>
      </c>
      <c r="AW81" s="68">
        <f t="shared" si="98"/>
        <v>0</v>
      </c>
      <c r="AX81" s="68">
        <f t="shared" si="98"/>
        <v>0</v>
      </c>
      <c r="AY81" s="68">
        <f t="shared" si="98"/>
        <v>0</v>
      </c>
      <c r="AZ81" s="68">
        <f t="shared" si="98"/>
        <v>0</v>
      </c>
      <c r="BA81" s="68">
        <f t="shared" si="98"/>
        <v>0</v>
      </c>
      <c r="BB81" s="68">
        <f t="shared" si="98"/>
        <v>0</v>
      </c>
      <c r="BC81" s="68">
        <f t="shared" si="98"/>
        <v>0</v>
      </c>
      <c r="BD81" s="68">
        <f t="shared" si="98"/>
        <v>0</v>
      </c>
      <c r="BE81" s="68">
        <f t="shared" si="98"/>
        <v>0</v>
      </c>
      <c r="BF81" s="68">
        <f t="shared" si="98"/>
        <v>0</v>
      </c>
      <c r="BG81" s="69">
        <f t="shared" si="98"/>
        <v>0</v>
      </c>
      <c r="BH81" s="64">
        <f t="shared" si="98"/>
        <v>28662776</v>
      </c>
      <c r="BI81" s="65">
        <f t="shared" si="98"/>
        <v>160263483</v>
      </c>
      <c r="BJ81" s="88">
        <f t="shared" si="98"/>
        <v>188926259</v>
      </c>
      <c r="BK81" s="64">
        <f t="shared" si="98"/>
        <v>5521111</v>
      </c>
      <c r="BL81" s="65">
        <f t="shared" si="98"/>
        <v>-933758</v>
      </c>
      <c r="BM81" s="66">
        <f t="shared" si="98"/>
        <v>4587353</v>
      </c>
      <c r="BN81" s="71">
        <f t="shared" si="98"/>
        <v>193513612</v>
      </c>
    </row>
    <row r="82" spans="1:66" ht="32.25" customHeight="1">
      <c r="A82" s="320"/>
      <c r="B82" s="321"/>
      <c r="C82" s="321"/>
      <c r="D82" s="326" t="s">
        <v>16</v>
      </c>
      <c r="E82" s="327"/>
      <c r="F82" s="72">
        <f>F72+F77</f>
        <v>101213616</v>
      </c>
      <c r="G82" s="73">
        <f t="shared" si="98"/>
        <v>33945909</v>
      </c>
      <c r="H82" s="74">
        <f t="shared" si="98"/>
        <v>135159525</v>
      </c>
      <c r="I82" s="67">
        <f t="shared" si="98"/>
        <v>0</v>
      </c>
      <c r="J82" s="68">
        <f t="shared" si="98"/>
        <v>0</v>
      </c>
      <c r="K82" s="68">
        <f t="shared" si="98"/>
        <v>0</v>
      </c>
      <c r="L82" s="68">
        <f t="shared" si="98"/>
        <v>0</v>
      </c>
      <c r="M82" s="68">
        <f t="shared" si="98"/>
        <v>0</v>
      </c>
      <c r="N82" s="68">
        <f t="shared" si="98"/>
        <v>0</v>
      </c>
      <c r="O82" s="68">
        <f t="shared" si="98"/>
        <v>0</v>
      </c>
      <c r="P82" s="68">
        <f t="shared" si="98"/>
        <v>0</v>
      </c>
      <c r="Q82" s="68">
        <f t="shared" si="98"/>
        <v>0</v>
      </c>
      <c r="R82" s="68">
        <f t="shared" si="98"/>
        <v>0</v>
      </c>
      <c r="S82" s="68">
        <f t="shared" si="98"/>
        <v>0</v>
      </c>
      <c r="T82" s="69">
        <f t="shared" si="98"/>
        <v>0</v>
      </c>
      <c r="U82" s="72">
        <f t="shared" si="98"/>
        <v>0</v>
      </c>
      <c r="V82" s="73">
        <f t="shared" si="98"/>
        <v>0</v>
      </c>
      <c r="W82" s="69">
        <f t="shared" si="98"/>
        <v>0</v>
      </c>
      <c r="X82" s="72">
        <f t="shared" si="98"/>
        <v>57850697</v>
      </c>
      <c r="Y82" s="73">
        <f t="shared" si="98"/>
        <v>-3422666</v>
      </c>
      <c r="Z82" s="69">
        <f t="shared" si="98"/>
        <v>54428031</v>
      </c>
      <c r="AA82" s="72">
        <f t="shared" si="98"/>
        <v>1000000</v>
      </c>
      <c r="AB82" s="73">
        <f t="shared" si="98"/>
        <v>30628984</v>
      </c>
      <c r="AC82" s="69">
        <f t="shared" si="98"/>
        <v>31628984</v>
      </c>
      <c r="AD82" s="72">
        <f t="shared" si="98"/>
        <v>2000000</v>
      </c>
      <c r="AE82" s="73">
        <f t="shared" si="98"/>
        <v>11725817</v>
      </c>
      <c r="AF82" s="69">
        <f t="shared" si="98"/>
        <v>13725817</v>
      </c>
      <c r="AG82" s="72">
        <f t="shared" si="98"/>
        <v>8000000</v>
      </c>
      <c r="AH82" s="73">
        <f t="shared" si="98"/>
        <v>2231810</v>
      </c>
      <c r="AI82" s="69">
        <f t="shared" si="98"/>
        <v>10231810</v>
      </c>
      <c r="AJ82" s="72">
        <f t="shared" si="98"/>
        <v>4000000</v>
      </c>
      <c r="AK82" s="73">
        <f t="shared" si="98"/>
        <v>2474</v>
      </c>
      <c r="AL82" s="74">
        <f t="shared" si="98"/>
        <v>4002474</v>
      </c>
      <c r="AM82" s="67">
        <f t="shared" si="98"/>
        <v>0</v>
      </c>
      <c r="AN82" s="68">
        <f t="shared" si="98"/>
        <v>0</v>
      </c>
      <c r="AO82" s="74">
        <f t="shared" si="98"/>
        <v>0</v>
      </c>
      <c r="AP82" s="72">
        <f t="shared" si="98"/>
        <v>0</v>
      </c>
      <c r="AQ82" s="68">
        <f t="shared" si="98"/>
        <v>0</v>
      </c>
      <c r="AR82" s="74">
        <f t="shared" si="98"/>
        <v>0</v>
      </c>
      <c r="AS82" s="67">
        <f t="shared" si="98"/>
        <v>0</v>
      </c>
      <c r="AT82" s="68">
        <f t="shared" si="98"/>
        <v>0</v>
      </c>
      <c r="AU82" s="68">
        <f t="shared" si="98"/>
        <v>0</v>
      </c>
      <c r="AV82" s="68">
        <f t="shared" si="98"/>
        <v>0</v>
      </c>
      <c r="AW82" s="68">
        <f t="shared" si="98"/>
        <v>0</v>
      </c>
      <c r="AX82" s="68">
        <f t="shared" si="98"/>
        <v>0</v>
      </c>
      <c r="AY82" s="68">
        <f t="shared" si="98"/>
        <v>0</v>
      </c>
      <c r="AZ82" s="68">
        <f t="shared" si="98"/>
        <v>0</v>
      </c>
      <c r="BA82" s="68">
        <f t="shared" si="98"/>
        <v>0</v>
      </c>
      <c r="BB82" s="68">
        <f t="shared" si="98"/>
        <v>0</v>
      </c>
      <c r="BC82" s="68">
        <f t="shared" si="98"/>
        <v>0</v>
      </c>
      <c r="BD82" s="68">
        <f t="shared" si="98"/>
        <v>0</v>
      </c>
      <c r="BE82" s="68">
        <f t="shared" si="98"/>
        <v>0</v>
      </c>
      <c r="BF82" s="68">
        <f t="shared" si="98"/>
        <v>0</v>
      </c>
      <c r="BG82" s="69">
        <f t="shared" si="98"/>
        <v>0</v>
      </c>
      <c r="BH82" s="72">
        <f t="shared" si="98"/>
        <v>72850697</v>
      </c>
      <c r="BI82" s="73">
        <f t="shared" si="98"/>
        <v>41166419</v>
      </c>
      <c r="BJ82" s="69">
        <f t="shared" si="98"/>
        <v>114017116</v>
      </c>
      <c r="BK82" s="72">
        <f t="shared" si="98"/>
        <v>28362919</v>
      </c>
      <c r="BL82" s="73">
        <f t="shared" si="98"/>
        <v>-7220510</v>
      </c>
      <c r="BM82" s="74">
        <f t="shared" si="98"/>
        <v>21142409</v>
      </c>
      <c r="BN82" s="75">
        <f t="shared" si="98"/>
        <v>135159525</v>
      </c>
    </row>
    <row r="83" spans="1:66" ht="32.25" customHeight="1">
      <c r="A83" s="320"/>
      <c r="B83" s="321"/>
      <c r="C83" s="321"/>
      <c r="D83" s="328" t="s">
        <v>20</v>
      </c>
      <c r="E83" s="329"/>
      <c r="F83" s="72">
        <f>F73+F78</f>
        <v>132633268</v>
      </c>
      <c r="G83" s="68">
        <f t="shared" si="98"/>
        <v>-4970126</v>
      </c>
      <c r="H83" s="74">
        <f t="shared" si="98"/>
        <v>127663142</v>
      </c>
      <c r="I83" s="67">
        <f t="shared" si="98"/>
        <v>0</v>
      </c>
      <c r="J83" s="68">
        <f t="shared" si="98"/>
        <v>0</v>
      </c>
      <c r="K83" s="68">
        <f t="shared" si="98"/>
        <v>0</v>
      </c>
      <c r="L83" s="68">
        <f t="shared" si="98"/>
        <v>0</v>
      </c>
      <c r="M83" s="68">
        <f t="shared" si="98"/>
        <v>0</v>
      </c>
      <c r="N83" s="68">
        <f t="shared" si="98"/>
        <v>0</v>
      </c>
      <c r="O83" s="68">
        <f t="shared" si="98"/>
        <v>0</v>
      </c>
      <c r="P83" s="68">
        <f t="shared" si="98"/>
        <v>0</v>
      </c>
      <c r="Q83" s="68">
        <f t="shared" si="98"/>
        <v>0</v>
      </c>
      <c r="R83" s="68">
        <f t="shared" si="98"/>
        <v>0</v>
      </c>
      <c r="S83" s="68">
        <f t="shared" si="98"/>
        <v>0</v>
      </c>
      <c r="T83" s="69">
        <f t="shared" si="98"/>
        <v>0</v>
      </c>
      <c r="U83" s="72">
        <f t="shared" si="98"/>
        <v>0</v>
      </c>
      <c r="V83" s="68">
        <f t="shared" si="98"/>
        <v>0</v>
      </c>
      <c r="W83" s="69">
        <f t="shared" si="98"/>
        <v>0</v>
      </c>
      <c r="X83" s="72">
        <f t="shared" si="98"/>
        <v>28967290</v>
      </c>
      <c r="Y83" s="68">
        <f t="shared" si="98"/>
        <v>-2129566</v>
      </c>
      <c r="Z83" s="69">
        <f t="shared" si="98"/>
        <v>26837724</v>
      </c>
      <c r="AA83" s="72">
        <f t="shared" si="98"/>
        <v>3320000</v>
      </c>
      <c r="AB83" s="68">
        <f t="shared" si="98"/>
        <v>0</v>
      </c>
      <c r="AC83" s="89">
        <f t="shared" si="98"/>
        <v>3320000</v>
      </c>
      <c r="AD83" s="55">
        <f t="shared" si="98"/>
        <v>4675000</v>
      </c>
      <c r="AE83" s="57">
        <f t="shared" si="98"/>
        <v>0</v>
      </c>
      <c r="AF83" s="89">
        <f t="shared" si="98"/>
        <v>4675000</v>
      </c>
      <c r="AG83" s="55">
        <f t="shared" si="98"/>
        <v>9240000</v>
      </c>
      <c r="AH83" s="57">
        <f t="shared" si="98"/>
        <v>0</v>
      </c>
      <c r="AI83" s="89">
        <f t="shared" si="98"/>
        <v>9240000</v>
      </c>
      <c r="AJ83" s="72">
        <f t="shared" si="98"/>
        <v>6548530</v>
      </c>
      <c r="AK83" s="68">
        <f t="shared" si="98"/>
        <v>0</v>
      </c>
      <c r="AL83" s="74">
        <f t="shared" si="98"/>
        <v>6548530</v>
      </c>
      <c r="AM83" s="67">
        <f t="shared" si="98"/>
        <v>0</v>
      </c>
      <c r="AN83" s="68">
        <f t="shared" si="98"/>
        <v>0</v>
      </c>
      <c r="AO83" s="74">
        <f t="shared" si="98"/>
        <v>0</v>
      </c>
      <c r="AP83" s="72">
        <f t="shared" si="98"/>
        <v>0</v>
      </c>
      <c r="AQ83" s="68">
        <f t="shared" si="98"/>
        <v>0</v>
      </c>
      <c r="AR83" s="74">
        <f t="shared" si="98"/>
        <v>0</v>
      </c>
      <c r="AS83" s="67">
        <f t="shared" si="98"/>
        <v>0</v>
      </c>
      <c r="AT83" s="68">
        <f t="shared" si="98"/>
        <v>0</v>
      </c>
      <c r="AU83" s="68">
        <f t="shared" si="98"/>
        <v>0</v>
      </c>
      <c r="AV83" s="68">
        <f t="shared" si="98"/>
        <v>0</v>
      </c>
      <c r="AW83" s="68">
        <f t="shared" si="98"/>
        <v>0</v>
      </c>
      <c r="AX83" s="68">
        <f t="shared" si="98"/>
        <v>0</v>
      </c>
      <c r="AY83" s="68">
        <f t="shared" si="98"/>
        <v>0</v>
      </c>
      <c r="AZ83" s="68">
        <f t="shared" si="98"/>
        <v>0</v>
      </c>
      <c r="BA83" s="68">
        <f t="shared" si="98"/>
        <v>0</v>
      </c>
      <c r="BB83" s="68">
        <f t="shared" si="98"/>
        <v>0</v>
      </c>
      <c r="BC83" s="68">
        <f t="shared" si="98"/>
        <v>0</v>
      </c>
      <c r="BD83" s="68">
        <f t="shared" si="98"/>
        <v>0</v>
      </c>
      <c r="BE83" s="68">
        <f t="shared" si="98"/>
        <v>0</v>
      </c>
      <c r="BF83" s="68">
        <f t="shared" si="98"/>
        <v>0</v>
      </c>
      <c r="BG83" s="69">
        <f t="shared" si="98"/>
        <v>0</v>
      </c>
      <c r="BH83" s="72">
        <f t="shared" si="98"/>
        <v>52750820</v>
      </c>
      <c r="BI83" s="68">
        <f t="shared" si="98"/>
        <v>-2129566</v>
      </c>
      <c r="BJ83" s="69">
        <f t="shared" si="98"/>
        <v>50621254</v>
      </c>
      <c r="BK83" s="72">
        <f t="shared" si="98"/>
        <v>79882448</v>
      </c>
      <c r="BL83" s="68">
        <f t="shared" si="98"/>
        <v>-2840560</v>
      </c>
      <c r="BM83" s="74">
        <f t="shared" si="98"/>
        <v>77041888</v>
      </c>
      <c r="BN83" s="75">
        <f t="shared" si="98"/>
        <v>127663142</v>
      </c>
    </row>
    <row r="84" spans="1:66" ht="32.25" hidden="1" customHeight="1">
      <c r="A84" s="320"/>
      <c r="B84" s="321"/>
      <c r="C84" s="321"/>
      <c r="D84" s="328" t="s">
        <v>18</v>
      </c>
      <c r="E84" s="329"/>
      <c r="F84" s="72">
        <f>F74+F79</f>
        <v>0</v>
      </c>
      <c r="G84" s="68">
        <f t="shared" si="98"/>
        <v>0</v>
      </c>
      <c r="H84" s="74">
        <f t="shared" si="98"/>
        <v>0</v>
      </c>
      <c r="I84" s="67">
        <f t="shared" si="98"/>
        <v>0</v>
      </c>
      <c r="J84" s="68">
        <f t="shared" si="98"/>
        <v>0</v>
      </c>
      <c r="K84" s="68">
        <f t="shared" si="98"/>
        <v>0</v>
      </c>
      <c r="L84" s="68">
        <f t="shared" si="98"/>
        <v>0</v>
      </c>
      <c r="M84" s="68">
        <f t="shared" si="98"/>
        <v>0</v>
      </c>
      <c r="N84" s="68">
        <f t="shared" si="98"/>
        <v>0</v>
      </c>
      <c r="O84" s="68">
        <f t="shared" si="98"/>
        <v>0</v>
      </c>
      <c r="P84" s="68">
        <f t="shared" si="98"/>
        <v>0</v>
      </c>
      <c r="Q84" s="68">
        <f t="shared" si="98"/>
        <v>0</v>
      </c>
      <c r="R84" s="68">
        <f t="shared" si="98"/>
        <v>0</v>
      </c>
      <c r="S84" s="68">
        <f t="shared" si="98"/>
        <v>0</v>
      </c>
      <c r="T84" s="69">
        <f t="shared" si="98"/>
        <v>0</v>
      </c>
      <c r="U84" s="72">
        <f t="shared" si="98"/>
        <v>0</v>
      </c>
      <c r="V84" s="68">
        <f t="shared" si="98"/>
        <v>0</v>
      </c>
      <c r="W84" s="69">
        <f t="shared" si="98"/>
        <v>0</v>
      </c>
      <c r="X84" s="72">
        <f t="shared" si="98"/>
        <v>0</v>
      </c>
      <c r="Y84" s="68">
        <f t="shared" si="98"/>
        <v>0</v>
      </c>
      <c r="Z84" s="69">
        <f t="shared" si="98"/>
        <v>0</v>
      </c>
      <c r="AA84" s="72">
        <f t="shared" si="98"/>
        <v>0</v>
      </c>
      <c r="AB84" s="68">
        <f t="shared" si="98"/>
        <v>0</v>
      </c>
      <c r="AC84" s="69">
        <f t="shared" si="98"/>
        <v>0</v>
      </c>
      <c r="AD84" s="72">
        <f t="shared" si="98"/>
        <v>0</v>
      </c>
      <c r="AE84" s="68">
        <f t="shared" si="98"/>
        <v>0</v>
      </c>
      <c r="AF84" s="69">
        <f t="shared" si="98"/>
        <v>0</v>
      </c>
      <c r="AG84" s="72">
        <f t="shared" si="98"/>
        <v>0</v>
      </c>
      <c r="AH84" s="68">
        <f t="shared" si="98"/>
        <v>0</v>
      </c>
      <c r="AI84" s="69">
        <f t="shared" si="98"/>
        <v>0</v>
      </c>
      <c r="AJ84" s="72">
        <f t="shared" si="98"/>
        <v>0</v>
      </c>
      <c r="AK84" s="68">
        <f t="shared" si="98"/>
        <v>0</v>
      </c>
      <c r="AL84" s="74">
        <f t="shared" si="98"/>
        <v>0</v>
      </c>
      <c r="AM84" s="67">
        <f t="shared" si="98"/>
        <v>0</v>
      </c>
      <c r="AN84" s="68">
        <f t="shared" si="98"/>
        <v>0</v>
      </c>
      <c r="AO84" s="74">
        <f t="shared" si="98"/>
        <v>0</v>
      </c>
      <c r="AP84" s="72">
        <f t="shared" si="98"/>
        <v>0</v>
      </c>
      <c r="AQ84" s="68">
        <f t="shared" si="98"/>
        <v>0</v>
      </c>
      <c r="AR84" s="74">
        <f t="shared" si="98"/>
        <v>0</v>
      </c>
      <c r="AS84" s="67">
        <f t="shared" si="98"/>
        <v>0</v>
      </c>
      <c r="AT84" s="68">
        <f t="shared" si="98"/>
        <v>0</v>
      </c>
      <c r="AU84" s="68">
        <f t="shared" si="98"/>
        <v>0</v>
      </c>
      <c r="AV84" s="68">
        <f t="shared" si="98"/>
        <v>0</v>
      </c>
      <c r="AW84" s="68">
        <f t="shared" si="98"/>
        <v>0</v>
      </c>
      <c r="AX84" s="68">
        <f t="shared" si="98"/>
        <v>0</v>
      </c>
      <c r="AY84" s="68">
        <f t="shared" si="98"/>
        <v>0</v>
      </c>
      <c r="AZ84" s="68">
        <f t="shared" si="98"/>
        <v>0</v>
      </c>
      <c r="BA84" s="68">
        <f t="shared" si="98"/>
        <v>0</v>
      </c>
      <c r="BB84" s="68">
        <f t="shared" si="98"/>
        <v>0</v>
      </c>
      <c r="BC84" s="68">
        <f t="shared" si="98"/>
        <v>0</v>
      </c>
      <c r="BD84" s="68">
        <f t="shared" si="98"/>
        <v>0</v>
      </c>
      <c r="BE84" s="68">
        <f t="shared" si="98"/>
        <v>0</v>
      </c>
      <c r="BF84" s="68">
        <f t="shared" si="98"/>
        <v>0</v>
      </c>
      <c r="BG84" s="69">
        <f t="shared" si="98"/>
        <v>0</v>
      </c>
      <c r="BH84" s="72">
        <f t="shared" si="98"/>
        <v>0</v>
      </c>
      <c r="BI84" s="68">
        <f t="shared" si="98"/>
        <v>0</v>
      </c>
      <c r="BJ84" s="69">
        <f t="shared" si="98"/>
        <v>0</v>
      </c>
      <c r="BK84" s="72">
        <f t="shared" si="98"/>
        <v>0</v>
      </c>
      <c r="BL84" s="68">
        <f t="shared" si="98"/>
        <v>0</v>
      </c>
      <c r="BM84" s="74">
        <f t="shared" si="98"/>
        <v>0</v>
      </c>
      <c r="BN84" s="75">
        <f t="shared" si="98"/>
        <v>0</v>
      </c>
    </row>
    <row r="85" spans="1:66" ht="32.25" customHeight="1" thickBot="1">
      <c r="A85" s="322"/>
      <c r="B85" s="323"/>
      <c r="C85" s="323"/>
      <c r="D85" s="330" t="s">
        <v>23</v>
      </c>
      <c r="E85" s="331"/>
      <c r="F85" s="121">
        <f t="shared" ref="F85:AK85" si="99">F18+F57+F64+F54+F60+F62+F45+F47+F66+F68+F70+F42+F39+F51+F16+F49+F11+F14+F27+F30+F8</f>
        <v>268030771</v>
      </c>
      <c r="G85" s="122">
        <f t="shared" si="99"/>
        <v>188305508</v>
      </c>
      <c r="H85" s="123">
        <f t="shared" si="99"/>
        <v>456336279</v>
      </c>
      <c r="I85" s="124">
        <f t="shared" si="99"/>
        <v>0</v>
      </c>
      <c r="J85" s="121">
        <f t="shared" si="99"/>
        <v>0</v>
      </c>
      <c r="K85" s="121">
        <f t="shared" si="99"/>
        <v>0</v>
      </c>
      <c r="L85" s="121">
        <f t="shared" si="99"/>
        <v>0</v>
      </c>
      <c r="M85" s="121">
        <f t="shared" si="99"/>
        <v>0</v>
      </c>
      <c r="N85" s="121">
        <f t="shared" si="99"/>
        <v>0</v>
      </c>
      <c r="O85" s="121">
        <f t="shared" si="99"/>
        <v>0</v>
      </c>
      <c r="P85" s="121">
        <f t="shared" si="99"/>
        <v>0</v>
      </c>
      <c r="Q85" s="121">
        <f t="shared" si="99"/>
        <v>0</v>
      </c>
      <c r="R85" s="121">
        <f t="shared" si="99"/>
        <v>0</v>
      </c>
      <c r="S85" s="121">
        <f t="shared" si="99"/>
        <v>0</v>
      </c>
      <c r="T85" s="125">
        <f t="shared" si="99"/>
        <v>0</v>
      </c>
      <c r="U85" s="121">
        <f t="shared" si="99"/>
        <v>0</v>
      </c>
      <c r="V85" s="122">
        <f t="shared" si="99"/>
        <v>0</v>
      </c>
      <c r="W85" s="126">
        <f t="shared" si="99"/>
        <v>0</v>
      </c>
      <c r="X85" s="121">
        <f t="shared" si="99"/>
        <v>115480763</v>
      </c>
      <c r="Y85" s="122">
        <f t="shared" si="99"/>
        <v>785969</v>
      </c>
      <c r="Z85" s="126">
        <f t="shared" si="99"/>
        <v>116266732</v>
      </c>
      <c r="AA85" s="121">
        <f t="shared" si="99"/>
        <v>4320000</v>
      </c>
      <c r="AB85" s="122">
        <f t="shared" si="99"/>
        <v>87443337</v>
      </c>
      <c r="AC85" s="126">
        <f t="shared" si="99"/>
        <v>91763337</v>
      </c>
      <c r="AD85" s="121">
        <f t="shared" si="99"/>
        <v>6675000</v>
      </c>
      <c r="AE85" s="122">
        <f t="shared" si="99"/>
        <v>81677328</v>
      </c>
      <c r="AF85" s="126">
        <f t="shared" si="99"/>
        <v>88352328</v>
      </c>
      <c r="AG85" s="121">
        <f t="shared" si="99"/>
        <v>17240000</v>
      </c>
      <c r="AH85" s="122">
        <f t="shared" si="99"/>
        <v>18481336</v>
      </c>
      <c r="AI85" s="126">
        <f t="shared" si="99"/>
        <v>35721336</v>
      </c>
      <c r="AJ85" s="121">
        <f t="shared" si="99"/>
        <v>10548530</v>
      </c>
      <c r="AK85" s="122">
        <f t="shared" si="99"/>
        <v>3712366</v>
      </c>
      <c r="AL85" s="123">
        <f t="shared" ref="AL85:BN85" si="100">AL18+AL57+AL64+AL54+AL60+AL62+AL45+AL47+AL66+AL68+AL70+AL42+AL39+AL51+AL16+AL49+AL11+AL14+AL27+AL30+AL8</f>
        <v>14260896</v>
      </c>
      <c r="AM85" s="307">
        <f t="shared" si="100"/>
        <v>0</v>
      </c>
      <c r="AN85" s="122">
        <f t="shared" si="100"/>
        <v>3700000</v>
      </c>
      <c r="AO85" s="123">
        <f t="shared" si="100"/>
        <v>3700000</v>
      </c>
      <c r="AP85" s="125">
        <f t="shared" si="100"/>
        <v>0</v>
      </c>
      <c r="AQ85" s="123">
        <f t="shared" si="100"/>
        <v>3500000</v>
      </c>
      <c r="AR85" s="121">
        <f t="shared" si="100"/>
        <v>3500000</v>
      </c>
      <c r="AS85" s="121">
        <f t="shared" si="100"/>
        <v>0</v>
      </c>
      <c r="AT85" s="121">
        <f t="shared" si="100"/>
        <v>0</v>
      </c>
      <c r="AU85" s="121">
        <f t="shared" si="100"/>
        <v>0</v>
      </c>
      <c r="AV85" s="121">
        <f t="shared" si="100"/>
        <v>0</v>
      </c>
      <c r="AW85" s="121">
        <f t="shared" si="100"/>
        <v>0</v>
      </c>
      <c r="AX85" s="121">
        <f t="shared" si="100"/>
        <v>0</v>
      </c>
      <c r="AY85" s="121">
        <f t="shared" si="100"/>
        <v>0</v>
      </c>
      <c r="AZ85" s="121">
        <f t="shared" si="100"/>
        <v>0</v>
      </c>
      <c r="BA85" s="121">
        <f t="shared" si="100"/>
        <v>0</v>
      </c>
      <c r="BB85" s="121">
        <f t="shared" si="100"/>
        <v>0</v>
      </c>
      <c r="BC85" s="121">
        <f t="shared" si="100"/>
        <v>0</v>
      </c>
      <c r="BD85" s="121">
        <f t="shared" si="100"/>
        <v>0</v>
      </c>
      <c r="BE85" s="121">
        <f t="shared" si="100"/>
        <v>0</v>
      </c>
      <c r="BF85" s="121">
        <f t="shared" si="100"/>
        <v>0</v>
      </c>
      <c r="BG85" s="125">
        <f t="shared" si="100"/>
        <v>0</v>
      </c>
      <c r="BH85" s="121">
        <f t="shared" si="100"/>
        <v>154264293</v>
      </c>
      <c r="BI85" s="122">
        <f t="shared" si="100"/>
        <v>199300336</v>
      </c>
      <c r="BJ85" s="126">
        <f t="shared" si="100"/>
        <v>353564629</v>
      </c>
      <c r="BK85" s="121">
        <f t="shared" si="100"/>
        <v>113766478</v>
      </c>
      <c r="BL85" s="122">
        <f t="shared" si="100"/>
        <v>-10994828</v>
      </c>
      <c r="BM85" s="123">
        <f t="shared" si="100"/>
        <v>102771650</v>
      </c>
      <c r="BN85" s="127">
        <f t="shared" si="100"/>
        <v>456336279</v>
      </c>
    </row>
    <row r="86" spans="1:66" ht="35.25" customHeight="1" thickTop="1">
      <c r="A86" s="1"/>
      <c r="B86" s="2"/>
      <c r="C86" s="296"/>
      <c r="D86" s="3"/>
      <c r="E86" s="90"/>
      <c r="F86" s="9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54"/>
      <c r="AD86" s="54"/>
      <c r="AE86" s="54"/>
      <c r="AF86" s="54"/>
      <c r="AG86" s="54"/>
      <c r="AH86" s="54"/>
      <c r="AI86" s="5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</row>
    <row r="87" spans="1:66" ht="37.5" hidden="1" customHeight="1">
      <c r="A87" s="1"/>
      <c r="B87" s="2"/>
      <c r="C87" s="296"/>
      <c r="D87" s="3"/>
      <c r="E87" s="92"/>
      <c r="F87" s="93" t="e">
        <f>#REF!+#REF!+#REF!+#REF!+#REF!+#REF!+#REF!+#REF!+#REF!+#REF!+#REF!+#REF!+#REF!+#REF!+#REF!+#REF!+#REF!+#REF!+#REF!+#REF!+#REF!+#REF!+#REF!+#REF!+#REF!+#REF!+#REF!</f>
        <v>#REF!</v>
      </c>
      <c r="G87" s="315" t="s">
        <v>26</v>
      </c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94"/>
      <c r="Z87" s="94"/>
      <c r="AA87" s="94"/>
      <c r="AB87" s="94" t="e">
        <f>#REF!+#REF!</f>
        <v>#REF!</v>
      </c>
      <c r="AC87" s="95"/>
      <c r="AD87" s="95"/>
      <c r="AE87" s="95"/>
      <c r="AF87" s="95"/>
      <c r="AG87" s="95"/>
      <c r="AH87" s="95"/>
      <c r="AI87" s="95"/>
      <c r="AJ87" s="96"/>
      <c r="AK87" s="96"/>
      <c r="AL87" s="96"/>
      <c r="AM87" s="96"/>
      <c r="AN87" s="96"/>
      <c r="AO87" s="96"/>
      <c r="AP87" s="96"/>
      <c r="AQ87" s="96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</row>
    <row r="88" spans="1:66" ht="37.5" hidden="1" customHeight="1">
      <c r="A88" s="1"/>
      <c r="B88" s="2"/>
      <c r="C88" s="296"/>
      <c r="D88" s="3"/>
      <c r="E88" s="92"/>
      <c r="F88" s="93"/>
      <c r="G88" s="316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8"/>
      <c r="Y88" s="94"/>
      <c r="Z88" s="94"/>
      <c r="AA88" s="94"/>
      <c r="AB88" s="94"/>
      <c r="AC88" s="95"/>
      <c r="AD88" s="95"/>
      <c r="AE88" s="95"/>
      <c r="AF88" s="95"/>
      <c r="AG88" s="95"/>
      <c r="AH88" s="95"/>
      <c r="AI88" s="95"/>
      <c r="AJ88" s="96"/>
      <c r="AK88" s="96"/>
      <c r="AL88" s="96"/>
      <c r="AM88" s="96"/>
      <c r="AN88" s="96"/>
      <c r="AO88" s="96"/>
      <c r="AP88" s="96"/>
      <c r="AQ88" s="96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</row>
    <row r="89" spans="1:66" ht="26.25" hidden="1" customHeight="1">
      <c r="A89" s="1"/>
      <c r="B89" s="2"/>
      <c r="C89" s="296"/>
      <c r="D89" s="3"/>
      <c r="E89" s="3"/>
      <c r="F89" s="93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4"/>
      <c r="Z89" s="97"/>
      <c r="AA89" s="97"/>
      <c r="AB89" s="94"/>
      <c r="AC89" s="95"/>
      <c r="AD89" s="95"/>
      <c r="AE89" s="95"/>
      <c r="AF89" s="95"/>
      <c r="AG89" s="95"/>
      <c r="AH89" s="95"/>
      <c r="AI89" s="95"/>
      <c r="AJ89" s="96"/>
      <c r="AK89" s="96"/>
      <c r="AL89" s="96"/>
      <c r="AM89" s="96"/>
      <c r="AN89" s="96"/>
      <c r="AO89" s="96"/>
      <c r="AP89" s="96"/>
      <c r="AQ89" s="96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</row>
    <row r="90" spans="1:66" ht="15" hidden="1" customHeight="1">
      <c r="A90" s="1"/>
      <c r="B90" s="2"/>
      <c r="C90" s="296"/>
      <c r="D90" s="3"/>
      <c r="E90" s="297"/>
      <c r="F90" s="91"/>
      <c r="G90" s="98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5"/>
      <c r="AD90" s="95"/>
      <c r="AE90" s="95"/>
      <c r="AF90" s="95"/>
      <c r="AG90" s="95"/>
      <c r="AH90" s="95"/>
      <c r="AI90" s="95"/>
      <c r="AJ90" s="96"/>
      <c r="AK90" s="96"/>
      <c r="AL90" s="96"/>
      <c r="AM90" s="96"/>
      <c r="AN90" s="96"/>
      <c r="AO90" s="96"/>
      <c r="AP90" s="96"/>
      <c r="AQ90" s="96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</row>
    <row r="91" spans="1:66" s="102" customFormat="1" ht="39" hidden="1" customHeight="1">
      <c r="A91" s="99"/>
      <c r="B91" s="2"/>
      <c r="C91" s="296"/>
      <c r="D91" s="100"/>
      <c r="E91" s="100"/>
      <c r="F91" s="101"/>
      <c r="G91" s="319" t="s">
        <v>27</v>
      </c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94">
        <f>Y82</f>
        <v>-3422666</v>
      </c>
      <c r="Z91" s="97"/>
      <c r="AA91" s="97"/>
      <c r="AB91" s="94" t="e">
        <f>AB82-AB87</f>
        <v>#REF!</v>
      </c>
      <c r="AC91" s="94"/>
      <c r="AD91" s="94"/>
      <c r="AE91" s="94">
        <f>AE82</f>
        <v>11725817</v>
      </c>
      <c r="AF91" s="94"/>
      <c r="AG91" s="94">
        <f t="shared" ref="AG91:AQ91" si="101">AG82</f>
        <v>8000000</v>
      </c>
      <c r="AH91" s="94">
        <f t="shared" si="101"/>
        <v>2231810</v>
      </c>
      <c r="AI91" s="94"/>
      <c r="AJ91" s="94">
        <f t="shared" si="101"/>
        <v>4000000</v>
      </c>
      <c r="AK91" s="94">
        <f t="shared" si="101"/>
        <v>2474</v>
      </c>
      <c r="AL91" s="94"/>
      <c r="AM91" s="94">
        <f t="shared" si="101"/>
        <v>0</v>
      </c>
      <c r="AN91" s="94">
        <f t="shared" si="101"/>
        <v>0</v>
      </c>
      <c r="AO91" s="94"/>
      <c r="AP91" s="94">
        <f t="shared" si="101"/>
        <v>0</v>
      </c>
      <c r="AQ91" s="94">
        <f t="shared" si="101"/>
        <v>0</v>
      </c>
      <c r="AR91" s="101"/>
    </row>
    <row r="92" spans="1:66" s="102" customFormat="1" ht="21.75" hidden="1">
      <c r="A92" s="99"/>
      <c r="B92" s="2"/>
      <c r="C92" s="296"/>
      <c r="D92" s="100"/>
      <c r="E92" s="100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103"/>
      <c r="AD92" s="103"/>
      <c r="AE92" s="103"/>
      <c r="AF92" s="103"/>
      <c r="AG92" s="103"/>
      <c r="AH92" s="103"/>
      <c r="AI92" s="103"/>
      <c r="AJ92" s="97"/>
      <c r="AK92" s="97"/>
      <c r="AL92" s="97"/>
      <c r="AM92" s="97"/>
      <c r="AN92" s="97"/>
      <c r="AO92" s="97"/>
      <c r="AP92" s="97"/>
      <c r="AQ92" s="97"/>
    </row>
    <row r="93" spans="1:66" s="4" customFormat="1" ht="21.75" hidden="1">
      <c r="A93" s="1"/>
      <c r="B93" s="2"/>
      <c r="C93" s="296"/>
      <c r="D93" s="3"/>
      <c r="E93" s="3"/>
      <c r="AC93" s="54"/>
      <c r="AD93" s="54"/>
      <c r="AE93" s="54"/>
      <c r="AF93" s="54"/>
      <c r="AG93" s="54"/>
      <c r="AH93" s="54"/>
      <c r="AI93" s="54"/>
    </row>
    <row r="94" spans="1:66" s="4" customFormat="1" ht="61.5" customHeight="1">
      <c r="A94" s="314" t="s">
        <v>77</v>
      </c>
      <c r="B94" s="314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4"/>
      <c r="AF94" s="314"/>
      <c r="AG94" s="314"/>
      <c r="AH94" s="308"/>
      <c r="AI94" s="308"/>
      <c r="AJ94" s="308"/>
      <c r="AK94" s="308"/>
      <c r="AL94" s="308"/>
      <c r="AM94" s="308"/>
      <c r="AN94" s="308"/>
      <c r="AO94" s="308"/>
      <c r="AP94" s="308"/>
      <c r="AQ94" s="308"/>
      <c r="AR94" s="308"/>
      <c r="AS94" s="308"/>
      <c r="AT94" s="308"/>
      <c r="AU94" s="308"/>
      <c r="AV94" s="308"/>
      <c r="AW94" s="308"/>
      <c r="AX94" s="308"/>
      <c r="AY94" s="308"/>
      <c r="AZ94" s="308"/>
      <c r="BA94" s="308"/>
      <c r="BB94" s="308"/>
      <c r="BC94" s="308"/>
      <c r="BD94" s="308"/>
      <c r="BE94" s="308"/>
      <c r="BF94" s="308"/>
      <c r="BG94" s="308"/>
      <c r="BH94" s="308"/>
      <c r="BI94" s="308"/>
      <c r="BJ94" s="308"/>
      <c r="BK94" s="308"/>
      <c r="BL94" s="308"/>
      <c r="BM94" s="308"/>
      <c r="BN94" s="308"/>
    </row>
    <row r="95" spans="1:66" s="4" customFormat="1" ht="21.75">
      <c r="A95" s="1"/>
      <c r="B95" s="2"/>
      <c r="C95" s="296"/>
      <c r="D95" s="3"/>
      <c r="E95" s="3"/>
      <c r="AB95" s="312">
        <v>2024</v>
      </c>
      <c r="AC95" s="313"/>
      <c r="AD95" s="313"/>
      <c r="AE95" s="313">
        <v>2025</v>
      </c>
      <c r="AF95" s="313"/>
      <c r="AG95" s="313"/>
      <c r="AH95" s="313">
        <v>2026</v>
      </c>
      <c r="AI95" s="313"/>
      <c r="AJ95" s="312"/>
      <c r="AK95" s="312">
        <v>2027</v>
      </c>
      <c r="AL95" s="312"/>
      <c r="AM95" s="312"/>
      <c r="AN95" s="312">
        <v>2028</v>
      </c>
      <c r="AO95" s="312"/>
      <c r="AP95" s="312"/>
      <c r="AQ95" s="312">
        <v>2029</v>
      </c>
      <c r="AR95" s="312"/>
    </row>
    <row r="96" spans="1:66" ht="20.25">
      <c r="AA96" s="310" t="s">
        <v>90</v>
      </c>
      <c r="AB96" s="309">
        <f>AB71-AB6</f>
        <v>3700000</v>
      </c>
      <c r="AC96" s="309"/>
      <c r="AD96" s="309"/>
      <c r="AE96" s="309">
        <f>AE71-AE6</f>
        <v>3700000</v>
      </c>
      <c r="AF96" s="309"/>
      <c r="AG96" s="309"/>
      <c r="AH96" s="309">
        <f t="shared" ref="AH96:AQ96" si="102">AH71-AH6</f>
        <v>3700000</v>
      </c>
      <c r="AI96" s="309"/>
      <c r="AJ96" s="309"/>
      <c r="AK96" s="309">
        <f t="shared" si="102"/>
        <v>3700000</v>
      </c>
      <c r="AL96" s="309"/>
      <c r="AM96" s="309"/>
      <c r="AN96" s="309">
        <f t="shared" si="102"/>
        <v>3700000</v>
      </c>
      <c r="AO96" s="309"/>
      <c r="AP96" s="309"/>
      <c r="AQ96" s="309">
        <f t="shared" si="102"/>
        <v>3500000</v>
      </c>
      <c r="AR96" s="309"/>
    </row>
    <row r="97" spans="27:44" ht="20.25">
      <c r="AA97" s="310" t="s">
        <v>91</v>
      </c>
      <c r="AB97" s="309">
        <f>AB72+AB6</f>
        <v>832786</v>
      </c>
      <c r="AC97" s="309"/>
      <c r="AD97" s="309"/>
      <c r="AE97" s="309">
        <f>AE72+AE6</f>
        <v>244347</v>
      </c>
      <c r="AF97" s="309"/>
      <c r="AG97" s="309"/>
      <c r="AH97" s="309">
        <f>AH72+AH6</f>
        <v>122178</v>
      </c>
      <c r="AI97" s="309"/>
      <c r="AJ97" s="309"/>
      <c r="AK97" s="309">
        <f>AK72+AK6</f>
        <v>12366</v>
      </c>
      <c r="AL97" s="309"/>
      <c r="AM97" s="309"/>
      <c r="AN97" s="309">
        <f>AN72+AN7</f>
        <v>0</v>
      </c>
      <c r="AO97" s="309"/>
      <c r="AP97" s="309"/>
      <c r="AQ97" s="309">
        <f t="shared" ref="AQ97:AR97" si="103">AQ72+AQ6+AQ77</f>
        <v>0</v>
      </c>
      <c r="AR97" s="309">
        <f t="shared" si="103"/>
        <v>0</v>
      </c>
    </row>
    <row r="98" spans="27:44" ht="40.5">
      <c r="AA98" s="311" t="s">
        <v>92</v>
      </c>
      <c r="AB98" s="309">
        <f>Y6</f>
        <v>177729</v>
      </c>
      <c r="AC98" s="309"/>
      <c r="AD98" s="309"/>
      <c r="AE98" s="309">
        <f>AB6</f>
        <v>214229</v>
      </c>
      <c r="AF98" s="309"/>
      <c r="AG98" s="309"/>
      <c r="AH98" s="309">
        <f>AE6</f>
        <v>195478</v>
      </c>
      <c r="AI98" s="309"/>
      <c r="AJ98" s="309"/>
      <c r="AK98" s="309">
        <f>AH6</f>
        <v>97742</v>
      </c>
      <c r="AL98" s="309"/>
      <c r="AM98" s="309"/>
      <c r="AN98" s="309">
        <f t="shared" ref="AN98" si="104">AK6</f>
        <v>9892</v>
      </c>
      <c r="AO98" s="309"/>
      <c r="AP98" s="310"/>
      <c r="AQ98" s="310"/>
      <c r="AR98" s="310"/>
    </row>
    <row r="99" spans="27:44" ht="40.5">
      <c r="AA99" s="311" t="s">
        <v>94</v>
      </c>
      <c r="AB99" s="310">
        <v>10723730</v>
      </c>
      <c r="AC99" s="310"/>
      <c r="AD99" s="310"/>
      <c r="AE99" s="310"/>
      <c r="AF99" s="310"/>
      <c r="AG99" s="310"/>
      <c r="AH99" s="310"/>
      <c r="AI99" s="310"/>
      <c r="AJ99" s="310"/>
      <c r="AK99" s="310"/>
      <c r="AL99" s="310"/>
      <c r="AM99" s="310"/>
      <c r="AN99" s="310"/>
      <c r="AO99" s="310"/>
      <c r="AP99" s="310"/>
      <c r="AQ99" s="310"/>
      <c r="AR99" s="310"/>
    </row>
    <row r="100" spans="27:44" s="310" customFormat="1" ht="44.25" customHeight="1">
      <c r="AA100" s="310" t="s">
        <v>93</v>
      </c>
      <c r="AB100" s="309">
        <f>AB97+AB77-AB98-AB99</f>
        <v>19941754</v>
      </c>
      <c r="AC100" s="309"/>
      <c r="AD100" s="309"/>
      <c r="AE100" s="309">
        <f>AE97+AE77-AE98</f>
        <v>11707066</v>
      </c>
      <c r="AF100" s="309"/>
      <c r="AG100" s="309"/>
      <c r="AH100" s="309">
        <f>AH97+AH77-AH98</f>
        <v>2134074</v>
      </c>
      <c r="AI100" s="309"/>
      <c r="AJ100" s="309"/>
      <c r="AK100" s="309">
        <f>AK97+AK77-AK98</f>
        <v>-85376</v>
      </c>
      <c r="AL100" s="309"/>
      <c r="AM100" s="309"/>
      <c r="AN100" s="309">
        <f>AN97+AN77-AN98</f>
        <v>-9892</v>
      </c>
      <c r="AO100" s="309"/>
      <c r="AP100" s="309"/>
      <c r="AQ100" s="309">
        <f t="shared" ref="AQ100" si="105">AQ97-AQ98</f>
        <v>0</v>
      </c>
    </row>
    <row r="103" spans="27:44" ht="20.25">
      <c r="AA103" s="310"/>
      <c r="AB103" s="310"/>
    </row>
  </sheetData>
  <mergeCells count="174">
    <mergeCell ref="BK1:BN2"/>
    <mergeCell ref="D3:E3"/>
    <mergeCell ref="F3:H3"/>
    <mergeCell ref="I3:K3"/>
    <mergeCell ref="L3:N3"/>
    <mergeCell ref="O3:Q3"/>
    <mergeCell ref="R3:T3"/>
    <mergeCell ref="U3:W3"/>
    <mergeCell ref="X3:Z3"/>
    <mergeCell ref="AA3:AC3"/>
    <mergeCell ref="BE3:BG3"/>
    <mergeCell ref="BH3:BJ3"/>
    <mergeCell ref="BK3:BM3"/>
    <mergeCell ref="AD3:AF3"/>
    <mergeCell ref="AG3:AI3"/>
    <mergeCell ref="AJ3:AL3"/>
    <mergeCell ref="AM3:AO3"/>
    <mergeCell ref="AP3:AR3"/>
    <mergeCell ref="AS3:AU3"/>
    <mergeCell ref="A4:A5"/>
    <mergeCell ref="B4:B5"/>
    <mergeCell ref="C4:C5"/>
    <mergeCell ref="D4:E5"/>
    <mergeCell ref="F4:H4"/>
    <mergeCell ref="I4:K4"/>
    <mergeCell ref="AV3:AX3"/>
    <mergeCell ref="AY3:BA3"/>
    <mergeCell ref="BB3:BD3"/>
    <mergeCell ref="BN4:BN5"/>
    <mergeCell ref="A6:A8"/>
    <mergeCell ref="B6:B8"/>
    <mergeCell ref="C6:C8"/>
    <mergeCell ref="E6:E7"/>
    <mergeCell ref="D8:E8"/>
    <mergeCell ref="AV4:AX4"/>
    <mergeCell ref="AY4:BA4"/>
    <mergeCell ref="BB4:BD4"/>
    <mergeCell ref="BE4:BG4"/>
    <mergeCell ref="BH4:BJ4"/>
    <mergeCell ref="BK4:BM4"/>
    <mergeCell ref="AD4:AF4"/>
    <mergeCell ref="AG4:AI4"/>
    <mergeCell ref="AJ4:AL4"/>
    <mergeCell ref="AM4:AO4"/>
    <mergeCell ref="AP4:AR4"/>
    <mergeCell ref="AS4:AU4"/>
    <mergeCell ref="L4:N4"/>
    <mergeCell ref="O4:Q4"/>
    <mergeCell ref="R4:T4"/>
    <mergeCell ref="U4:W4"/>
    <mergeCell ref="X4:Z4"/>
    <mergeCell ref="AA4:AC4"/>
    <mergeCell ref="A15:A16"/>
    <mergeCell ref="B15:B16"/>
    <mergeCell ref="C15:C16"/>
    <mergeCell ref="D16:E16"/>
    <mergeCell ref="A17:A18"/>
    <mergeCell ref="B17:B18"/>
    <mergeCell ref="C17:C18"/>
    <mergeCell ref="D18:E18"/>
    <mergeCell ref="A9:A11"/>
    <mergeCell ref="B9:B11"/>
    <mergeCell ref="C9:C11"/>
    <mergeCell ref="E9:E10"/>
    <mergeCell ref="D11:E11"/>
    <mergeCell ref="A12:A14"/>
    <mergeCell ref="B12:B14"/>
    <mergeCell ref="C12:C14"/>
    <mergeCell ref="E12:E13"/>
    <mergeCell ref="D14:E14"/>
    <mergeCell ref="A19:A27"/>
    <mergeCell ref="B19:B27"/>
    <mergeCell ref="C19:C27"/>
    <mergeCell ref="D19:D20"/>
    <mergeCell ref="D21:E21"/>
    <mergeCell ref="D22:D23"/>
    <mergeCell ref="D24:E24"/>
    <mergeCell ref="D25:E25"/>
    <mergeCell ref="D26:E26"/>
    <mergeCell ref="D27:E27"/>
    <mergeCell ref="A28:A30"/>
    <mergeCell ref="B28:B30"/>
    <mergeCell ref="C28:C30"/>
    <mergeCell ref="E28:E29"/>
    <mergeCell ref="D30:E30"/>
    <mergeCell ref="A31:A39"/>
    <mergeCell ref="B31:B39"/>
    <mergeCell ref="C31:C39"/>
    <mergeCell ref="D31:D32"/>
    <mergeCell ref="D33:E33"/>
    <mergeCell ref="D34:D35"/>
    <mergeCell ref="D36:E36"/>
    <mergeCell ref="D37:E37"/>
    <mergeCell ref="D38:E38"/>
    <mergeCell ref="D39:E39"/>
    <mergeCell ref="A40:A42"/>
    <mergeCell ref="B40:B42"/>
    <mergeCell ref="C40:C42"/>
    <mergeCell ref="D40:D41"/>
    <mergeCell ref="D42:E42"/>
    <mergeCell ref="A48:A49"/>
    <mergeCell ref="B48:B49"/>
    <mergeCell ref="C48:C49"/>
    <mergeCell ref="D49:E49"/>
    <mergeCell ref="A50:A51"/>
    <mergeCell ref="B50:B51"/>
    <mergeCell ref="C50:C51"/>
    <mergeCell ref="D51:E51"/>
    <mergeCell ref="A43:A45"/>
    <mergeCell ref="B43:B45"/>
    <mergeCell ref="C43:C45"/>
    <mergeCell ref="E43:E44"/>
    <mergeCell ref="D45:E45"/>
    <mergeCell ref="A46:A47"/>
    <mergeCell ref="B46:B47"/>
    <mergeCell ref="C46:C47"/>
    <mergeCell ref="D47:E47"/>
    <mergeCell ref="A52:A54"/>
    <mergeCell ref="B52:B54"/>
    <mergeCell ref="C52:C54"/>
    <mergeCell ref="E52:E53"/>
    <mergeCell ref="D54:E54"/>
    <mergeCell ref="A55:A57"/>
    <mergeCell ref="B55:B57"/>
    <mergeCell ref="C55:C57"/>
    <mergeCell ref="E55:E56"/>
    <mergeCell ref="D57:E57"/>
    <mergeCell ref="A58:A60"/>
    <mergeCell ref="B58:B60"/>
    <mergeCell ref="C58:C60"/>
    <mergeCell ref="E58:E59"/>
    <mergeCell ref="D60:E60"/>
    <mergeCell ref="A61:A62"/>
    <mergeCell ref="B61:B62"/>
    <mergeCell ref="C61:C62"/>
    <mergeCell ref="D62:E62"/>
    <mergeCell ref="A67:A68"/>
    <mergeCell ref="B67:B68"/>
    <mergeCell ref="C67:C68"/>
    <mergeCell ref="D68:E68"/>
    <mergeCell ref="A69:A70"/>
    <mergeCell ref="B69:B70"/>
    <mergeCell ref="C69:C70"/>
    <mergeCell ref="D70:E70"/>
    <mergeCell ref="A63:A64"/>
    <mergeCell ref="B63:B64"/>
    <mergeCell ref="C63:C64"/>
    <mergeCell ref="D64:E64"/>
    <mergeCell ref="A65:A66"/>
    <mergeCell ref="B65:B66"/>
    <mergeCell ref="C65:C66"/>
    <mergeCell ref="D66:E66"/>
    <mergeCell ref="A76:C80"/>
    <mergeCell ref="D76:E76"/>
    <mergeCell ref="D77:E77"/>
    <mergeCell ref="D78:E78"/>
    <mergeCell ref="D79:E79"/>
    <mergeCell ref="D80:E80"/>
    <mergeCell ref="A71:C75"/>
    <mergeCell ref="D71:E71"/>
    <mergeCell ref="D72:E72"/>
    <mergeCell ref="D73:E73"/>
    <mergeCell ref="D74:E74"/>
    <mergeCell ref="D75:E75"/>
    <mergeCell ref="A94:AG94"/>
    <mergeCell ref="G87:X87"/>
    <mergeCell ref="G88:X88"/>
    <mergeCell ref="G91:X91"/>
    <mergeCell ref="A81:C85"/>
    <mergeCell ref="D81:E81"/>
    <mergeCell ref="D82:E82"/>
    <mergeCell ref="D83:E83"/>
    <mergeCell ref="D84:E84"/>
    <mergeCell ref="D85:E85"/>
  </mergeCells>
  <pageMargins left="0.23622047244094491" right="0.23622047244094491" top="0.74803149606299213" bottom="0.74803149606299213" header="0.31496062992125984" footer="0.31496062992125984"/>
  <pageSetup paperSize="8" scale="27" fitToWidth="0" orientation="landscape" copies="2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AF46"/>
  <sheetViews>
    <sheetView view="pageBreakPreview" zoomScaleSheetLayoutView="100" workbookViewId="0">
      <selection activeCell="D10" sqref="D10:Z10"/>
    </sheetView>
  </sheetViews>
  <sheetFormatPr defaultColWidth="8.625" defaultRowHeight="14.25"/>
  <cols>
    <col min="1" max="1" width="3.375" style="192" customWidth="1"/>
    <col min="2" max="2" width="12.375" style="193" customWidth="1"/>
    <col min="3" max="3" width="52.5" style="193" customWidth="1"/>
    <col min="4" max="4" width="9" style="193" customWidth="1"/>
    <col min="5" max="7" width="8.75" style="193" bestFit="1" customWidth="1"/>
    <col min="8" max="10" width="10" style="193" bestFit="1" customWidth="1"/>
    <col min="11" max="12" width="8.75" style="193" bestFit="1" customWidth="1"/>
    <col min="13" max="13" width="9" style="193" customWidth="1"/>
    <col min="14" max="24" width="8.75" style="193" bestFit="1" customWidth="1"/>
    <col min="25" max="26" width="10" style="193" bestFit="1" customWidth="1"/>
    <col min="27" max="27" width="10.5" style="193" bestFit="1" customWidth="1"/>
    <col min="28" max="16384" width="8.625" style="193"/>
  </cols>
  <sheetData>
    <row r="1" spans="1:32" ht="4.5" customHeight="1"/>
    <row r="2" spans="1:32" ht="45" customHeight="1">
      <c r="E2" s="455"/>
      <c r="F2" s="455"/>
      <c r="G2" s="455"/>
      <c r="H2" s="455"/>
      <c r="J2" s="455"/>
      <c r="K2" s="455"/>
      <c r="L2" s="455"/>
      <c r="M2" s="455"/>
      <c r="O2" s="456"/>
      <c r="P2" s="456"/>
      <c r="Q2" s="456"/>
      <c r="R2" s="456"/>
      <c r="S2" s="194"/>
      <c r="T2" s="194"/>
      <c r="V2" s="457" t="s">
        <v>37</v>
      </c>
      <c r="W2" s="457"/>
      <c r="X2" s="457"/>
      <c r="Y2" s="457"/>
      <c r="Z2" s="457"/>
      <c r="AB2" s="183"/>
    </row>
    <row r="3" spans="1:32" ht="17.45" customHeight="1"/>
    <row r="4" spans="1:32">
      <c r="A4" s="458" t="s">
        <v>38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</row>
    <row r="5" spans="1:32">
      <c r="B5" s="192"/>
      <c r="C5" s="192"/>
      <c r="D5" s="192"/>
      <c r="E5" s="192"/>
      <c r="F5" s="192"/>
      <c r="G5" s="192"/>
      <c r="H5" s="192"/>
    </row>
    <row r="6" spans="1:32" ht="29.25" customHeight="1">
      <c r="A6" s="195" t="s">
        <v>0</v>
      </c>
      <c r="B6" s="196" t="s">
        <v>39</v>
      </c>
      <c r="C6" s="197"/>
      <c r="D6" s="198">
        <v>2023</v>
      </c>
      <c r="E6" s="198">
        <v>2024</v>
      </c>
      <c r="F6" s="198">
        <v>2025</v>
      </c>
      <c r="G6" s="198">
        <v>2026</v>
      </c>
      <c r="H6" s="198">
        <v>2027</v>
      </c>
      <c r="I6" s="198">
        <v>2028</v>
      </c>
      <c r="J6" s="198">
        <v>2029</v>
      </c>
      <c r="K6" s="198">
        <v>2030</v>
      </c>
      <c r="L6" s="198">
        <v>2031</v>
      </c>
      <c r="M6" s="198">
        <v>2032</v>
      </c>
      <c r="N6" s="198">
        <v>2033</v>
      </c>
      <c r="O6" s="198">
        <v>2034</v>
      </c>
      <c r="P6" s="198">
        <v>2035</v>
      </c>
      <c r="Q6" s="198">
        <v>2036</v>
      </c>
      <c r="R6" s="198">
        <v>2037</v>
      </c>
      <c r="S6" s="198">
        <v>2038</v>
      </c>
      <c r="T6" s="198">
        <v>2039</v>
      </c>
      <c r="U6" s="198">
        <v>2040</v>
      </c>
      <c r="V6" s="198">
        <v>2041</v>
      </c>
      <c r="W6" s="198">
        <v>2042</v>
      </c>
      <c r="X6" s="198">
        <v>2043</v>
      </c>
      <c r="Y6" s="198">
        <v>2044</v>
      </c>
      <c r="Z6" s="198">
        <v>2045</v>
      </c>
    </row>
    <row r="7" spans="1:32" ht="21.75" customHeight="1">
      <c r="A7" s="199">
        <v>1</v>
      </c>
      <c r="B7" s="453" t="s">
        <v>48</v>
      </c>
      <c r="C7" s="200" t="s">
        <v>40</v>
      </c>
      <c r="D7" s="201">
        <v>3.7550851744830568E-2</v>
      </c>
      <c r="E7" s="201">
        <v>3.5276612320671322E-2</v>
      </c>
      <c r="F7" s="201">
        <v>2.364162929600656E-2</v>
      </c>
      <c r="G7" s="201">
        <v>2.4608666766796333E-2</v>
      </c>
      <c r="H7" s="202">
        <v>2.2952828261939506E-2</v>
      </c>
      <c r="I7" s="201">
        <v>2.1685950926171507E-2</v>
      </c>
      <c r="J7" s="201">
        <v>2.0501822206179653E-2</v>
      </c>
      <c r="K7" s="201">
        <v>2.0179969880930994E-2</v>
      </c>
      <c r="L7" s="201">
        <v>1.9285164292250811E-2</v>
      </c>
      <c r="M7" s="201">
        <v>1.8285455010910417E-2</v>
      </c>
      <c r="N7" s="203">
        <v>1.7310706558227997E-2</v>
      </c>
      <c r="O7" s="203">
        <v>1.6400524937796659E-2</v>
      </c>
      <c r="P7" s="203">
        <v>1.595365418497164E-2</v>
      </c>
      <c r="Q7" s="203">
        <v>1.1841734000128532E-2</v>
      </c>
      <c r="R7" s="203">
        <v>1.1290029668092514E-2</v>
      </c>
      <c r="S7" s="204">
        <v>1.0773131800231038E-2</v>
      </c>
      <c r="T7" s="204">
        <v>1.0288496233075203E-2</v>
      </c>
      <c r="U7" s="204">
        <v>9.1709889732356741E-3</v>
      </c>
      <c r="V7" s="204">
        <v>8.8266930384689728E-3</v>
      </c>
      <c r="W7" s="204">
        <v>7.6580713202325035E-3</v>
      </c>
      <c r="X7" s="204">
        <v>3.2119491999128159E-3</v>
      </c>
      <c r="Y7" s="204">
        <v>1.1160924733146386E-4</v>
      </c>
      <c r="Z7" s="204">
        <v>0</v>
      </c>
    </row>
    <row r="8" spans="1:32">
      <c r="A8" s="199">
        <v>2</v>
      </c>
      <c r="B8" s="454"/>
      <c r="C8" s="205" t="s">
        <v>41</v>
      </c>
      <c r="D8" s="206">
        <v>0.41352490249435614</v>
      </c>
      <c r="E8" s="206">
        <v>0.42841756468704567</v>
      </c>
      <c r="F8" s="206">
        <v>0.34908501894001914</v>
      </c>
      <c r="G8" s="206">
        <v>0.36277668478112085</v>
      </c>
      <c r="H8" s="206">
        <v>0.33237858764215045</v>
      </c>
      <c r="I8" s="206">
        <v>0.31177424931396219</v>
      </c>
      <c r="J8" s="206">
        <v>0.27529390245425189</v>
      </c>
      <c r="K8" s="206">
        <v>0.2567259415593855</v>
      </c>
      <c r="L8" s="206">
        <v>0.23390193035314713</v>
      </c>
      <c r="M8" s="206">
        <v>0.23471549178571149</v>
      </c>
      <c r="N8" s="203">
        <v>0.24185754244152011</v>
      </c>
      <c r="O8" s="203">
        <v>0.25103109447122746</v>
      </c>
      <c r="P8" s="203">
        <v>0.25933717763234065</v>
      </c>
      <c r="Q8" s="203">
        <v>0.26703800577291459</v>
      </c>
      <c r="R8" s="203">
        <v>0.27411707099988858</v>
      </c>
      <c r="S8" s="204">
        <v>0.28076991629858289</v>
      </c>
      <c r="T8" s="201">
        <v>0.28672683379043395</v>
      </c>
      <c r="U8" s="204">
        <v>0.29217941684706666</v>
      </c>
      <c r="V8" s="201">
        <v>0.29711983238637518</v>
      </c>
      <c r="W8" s="204">
        <v>0.30157926877113261</v>
      </c>
      <c r="X8" s="201">
        <v>0.30569539001593377</v>
      </c>
      <c r="Y8" s="201">
        <v>0.31000274919958098</v>
      </c>
      <c r="Z8" s="201">
        <v>0.31433048498588934</v>
      </c>
    </row>
    <row r="9" spans="1:32" ht="24" customHeight="1">
      <c r="A9" s="199">
        <v>3</v>
      </c>
      <c r="B9" s="453" t="s">
        <v>78</v>
      </c>
      <c r="C9" s="200" t="s">
        <v>40</v>
      </c>
      <c r="D9" s="201">
        <v>3.7475593706789288E-2</v>
      </c>
      <c r="E9" s="201">
        <v>3.5276612320671322E-2</v>
      </c>
      <c r="F9" s="201">
        <v>2.364162929600656E-2</v>
      </c>
      <c r="G9" s="201">
        <v>2.4608666766796333E-2</v>
      </c>
      <c r="H9" s="202">
        <v>2.2952828261939506E-2</v>
      </c>
      <c r="I9" s="201">
        <v>2.1685950926171507E-2</v>
      </c>
      <c r="J9" s="201">
        <v>2.0501822206179653E-2</v>
      </c>
      <c r="K9" s="201">
        <v>2.0179969880930994E-2</v>
      </c>
      <c r="L9" s="201">
        <v>1.9285164292250811E-2</v>
      </c>
      <c r="M9" s="201">
        <v>1.8285455010910417E-2</v>
      </c>
      <c r="N9" s="203">
        <v>1.7310706558227997E-2</v>
      </c>
      <c r="O9" s="203">
        <v>1.6400524937796659E-2</v>
      </c>
      <c r="P9" s="203">
        <v>1.595365418497164E-2</v>
      </c>
      <c r="Q9" s="203">
        <v>1.1841734000128532E-2</v>
      </c>
      <c r="R9" s="203">
        <v>1.1290029668092514E-2</v>
      </c>
      <c r="S9" s="204">
        <v>1.0773131800231038E-2</v>
      </c>
      <c r="T9" s="204">
        <v>1.0288496233075203E-2</v>
      </c>
      <c r="U9" s="204">
        <v>9.1709889732356741E-3</v>
      </c>
      <c r="V9" s="204">
        <v>8.8266930384689728E-3</v>
      </c>
      <c r="W9" s="204">
        <v>7.6580713202325035E-3</v>
      </c>
      <c r="X9" s="204">
        <v>3.2119491999128159E-3</v>
      </c>
      <c r="Y9" s="204">
        <v>1.1160924733146386E-4</v>
      </c>
      <c r="Z9" s="204">
        <v>0</v>
      </c>
    </row>
    <row r="10" spans="1:32">
      <c r="A10" s="199">
        <v>4</v>
      </c>
      <c r="B10" s="454"/>
      <c r="C10" s="205" t="s">
        <v>41</v>
      </c>
      <c r="D10" s="206">
        <v>0.44375565192836092</v>
      </c>
      <c r="E10" s="206">
        <v>0.45897896419688217</v>
      </c>
      <c r="F10" s="206">
        <v>0.37947312222564822</v>
      </c>
      <c r="G10" s="206">
        <v>0.37559385804758338</v>
      </c>
      <c r="H10" s="206">
        <v>0.34519576090861298</v>
      </c>
      <c r="I10" s="206">
        <v>0.32459142258042473</v>
      </c>
      <c r="J10" s="206">
        <v>0.28811107572071443</v>
      </c>
      <c r="K10" s="206">
        <v>0.25679423962110393</v>
      </c>
      <c r="L10" s="206">
        <v>0.23382766054277254</v>
      </c>
      <c r="M10" s="206">
        <v>0.23471549178571149</v>
      </c>
      <c r="N10" s="203">
        <v>0.24185754244152011</v>
      </c>
      <c r="O10" s="203">
        <v>0.25103109447122746</v>
      </c>
      <c r="P10" s="203">
        <v>0.25933717763234065</v>
      </c>
      <c r="Q10" s="203">
        <v>0.26703800577291459</v>
      </c>
      <c r="R10" s="203">
        <v>0.27411707099988858</v>
      </c>
      <c r="S10" s="204">
        <v>0.28076991629858289</v>
      </c>
      <c r="T10" s="201">
        <v>0.28672683379043395</v>
      </c>
      <c r="U10" s="204">
        <v>0.29217941684706666</v>
      </c>
      <c r="V10" s="201">
        <v>0.29711983238637518</v>
      </c>
      <c r="W10" s="204">
        <v>0.30157926877113261</v>
      </c>
      <c r="X10" s="201">
        <v>0.30569539001593377</v>
      </c>
      <c r="Y10" s="201">
        <v>0.31000274919958098</v>
      </c>
      <c r="Z10" s="201">
        <v>0.31433048498588934</v>
      </c>
    </row>
    <row r="11" spans="1:32">
      <c r="A11" s="207"/>
      <c r="B11" s="208"/>
      <c r="C11" s="208"/>
      <c r="D11" s="208"/>
      <c r="E11" s="208"/>
      <c r="F11" s="208"/>
      <c r="G11" s="208"/>
      <c r="H11" s="209"/>
      <c r="I11" s="209"/>
      <c r="J11" s="209"/>
      <c r="K11" s="209"/>
      <c r="L11" s="209"/>
      <c r="M11" s="209"/>
      <c r="N11" s="210"/>
      <c r="O11" s="210"/>
      <c r="P11" s="210"/>
      <c r="Q11" s="210"/>
      <c r="R11" s="210"/>
      <c r="S11" s="211"/>
      <c r="T11" s="211"/>
      <c r="U11" s="211"/>
      <c r="V11" s="211"/>
      <c r="W11" s="211"/>
      <c r="X11" s="211"/>
      <c r="Y11" s="211"/>
      <c r="Z11" s="211"/>
    </row>
    <row r="12" spans="1:32" ht="19.5" customHeight="1">
      <c r="A12" s="212">
        <v>5</v>
      </c>
      <c r="B12" s="465" t="s">
        <v>42</v>
      </c>
      <c r="C12" s="465"/>
      <c r="D12" s="213">
        <f t="shared" ref="D12:Z13" si="0">D9-D7</f>
        <v>-7.5258038041280118E-5</v>
      </c>
      <c r="E12" s="213">
        <f t="shared" si="0"/>
        <v>0</v>
      </c>
      <c r="F12" s="213">
        <f t="shared" si="0"/>
        <v>0</v>
      </c>
      <c r="G12" s="213">
        <f t="shared" si="0"/>
        <v>0</v>
      </c>
      <c r="H12" s="213">
        <f t="shared" si="0"/>
        <v>0</v>
      </c>
      <c r="I12" s="213">
        <f t="shared" si="0"/>
        <v>0</v>
      </c>
      <c r="J12" s="213">
        <f t="shared" si="0"/>
        <v>0</v>
      </c>
      <c r="K12" s="213">
        <f t="shared" si="0"/>
        <v>0</v>
      </c>
      <c r="L12" s="213">
        <f t="shared" si="0"/>
        <v>0</v>
      </c>
      <c r="M12" s="213">
        <f t="shared" si="0"/>
        <v>0</v>
      </c>
      <c r="N12" s="213">
        <f t="shared" si="0"/>
        <v>0</v>
      </c>
      <c r="O12" s="213">
        <f t="shared" si="0"/>
        <v>0</v>
      </c>
      <c r="P12" s="213">
        <f t="shared" si="0"/>
        <v>0</v>
      </c>
      <c r="Q12" s="213">
        <f t="shared" si="0"/>
        <v>0</v>
      </c>
      <c r="R12" s="213">
        <f t="shared" si="0"/>
        <v>0</v>
      </c>
      <c r="S12" s="213">
        <f t="shared" si="0"/>
        <v>0</v>
      </c>
      <c r="T12" s="213">
        <f t="shared" si="0"/>
        <v>0</v>
      </c>
      <c r="U12" s="213">
        <f t="shared" si="0"/>
        <v>0</v>
      </c>
      <c r="V12" s="213">
        <f t="shared" si="0"/>
        <v>0</v>
      </c>
      <c r="W12" s="213">
        <f t="shared" si="0"/>
        <v>0</v>
      </c>
      <c r="X12" s="213">
        <f t="shared" si="0"/>
        <v>0</v>
      </c>
      <c r="Y12" s="213">
        <f t="shared" si="0"/>
        <v>0</v>
      </c>
      <c r="Z12" s="213">
        <f t="shared" si="0"/>
        <v>0</v>
      </c>
    </row>
    <row r="13" spans="1:32" ht="19.5" customHeight="1">
      <c r="A13" s="212">
        <v>6</v>
      </c>
      <c r="B13" s="465" t="s">
        <v>43</v>
      </c>
      <c r="C13" s="465"/>
      <c r="D13" s="213">
        <f t="shared" si="0"/>
        <v>3.0230749434004778E-2</v>
      </c>
      <c r="E13" s="213">
        <f t="shared" si="0"/>
        <v>3.0561399509836495E-2</v>
      </c>
      <c r="F13" s="213">
        <f t="shared" si="0"/>
        <v>3.0388103285629076E-2</v>
      </c>
      <c r="G13" s="213">
        <f t="shared" si="0"/>
        <v>1.2817173266462534E-2</v>
      </c>
      <c r="H13" s="213">
        <f t="shared" si="0"/>
        <v>1.2817173266462534E-2</v>
      </c>
      <c r="I13" s="213">
        <f t="shared" si="0"/>
        <v>1.2817173266462534E-2</v>
      </c>
      <c r="J13" s="213">
        <f t="shared" si="0"/>
        <v>1.2817173266462534E-2</v>
      </c>
      <c r="K13" s="213">
        <f t="shared" si="0"/>
        <v>6.8298061718430336E-5</v>
      </c>
      <c r="L13" s="213">
        <f t="shared" si="0"/>
        <v>-7.4269810374588685E-5</v>
      </c>
      <c r="M13" s="213">
        <f t="shared" si="0"/>
        <v>0</v>
      </c>
      <c r="N13" s="213">
        <f t="shared" si="0"/>
        <v>0</v>
      </c>
      <c r="O13" s="213">
        <f t="shared" si="0"/>
        <v>0</v>
      </c>
      <c r="P13" s="213">
        <f t="shared" si="0"/>
        <v>0</v>
      </c>
      <c r="Q13" s="213">
        <f t="shared" si="0"/>
        <v>0</v>
      </c>
      <c r="R13" s="213">
        <f t="shared" si="0"/>
        <v>0</v>
      </c>
      <c r="S13" s="213">
        <f t="shared" si="0"/>
        <v>0</v>
      </c>
      <c r="T13" s="213">
        <f t="shared" si="0"/>
        <v>0</v>
      </c>
      <c r="U13" s="213">
        <f t="shared" si="0"/>
        <v>0</v>
      </c>
      <c r="V13" s="213">
        <f t="shared" si="0"/>
        <v>0</v>
      </c>
      <c r="W13" s="213">
        <f t="shared" si="0"/>
        <v>0</v>
      </c>
      <c r="X13" s="213">
        <f t="shared" si="0"/>
        <v>0</v>
      </c>
      <c r="Y13" s="213">
        <f t="shared" si="0"/>
        <v>0</v>
      </c>
      <c r="Z13" s="213">
        <f t="shared" si="0"/>
        <v>0</v>
      </c>
    </row>
    <row r="14" spans="1:32">
      <c r="A14" s="214"/>
      <c r="B14" s="215"/>
      <c r="C14" s="216"/>
      <c r="D14" s="217"/>
      <c r="E14" s="217"/>
      <c r="F14" s="217"/>
      <c r="G14" s="217"/>
      <c r="H14" s="218"/>
      <c r="I14" s="201"/>
      <c r="J14" s="201"/>
      <c r="K14" s="201"/>
      <c r="L14" s="201"/>
      <c r="M14" s="201"/>
      <c r="N14" s="202"/>
      <c r="O14" s="201"/>
      <c r="P14" s="201"/>
      <c r="Q14" s="201"/>
      <c r="R14" s="201"/>
      <c r="S14" s="201"/>
      <c r="T14" s="203"/>
      <c r="U14" s="203"/>
      <c r="V14" s="203"/>
      <c r="W14" s="203"/>
      <c r="X14" s="203"/>
      <c r="Y14" s="204"/>
      <c r="Z14" s="204"/>
      <c r="AA14" s="219"/>
      <c r="AB14" s="220"/>
      <c r="AC14" s="220"/>
      <c r="AD14" s="220"/>
      <c r="AE14" s="220"/>
      <c r="AF14" s="220"/>
    </row>
    <row r="15" spans="1:32" ht="19.5" customHeight="1">
      <c r="A15" s="221">
        <v>7</v>
      </c>
      <c r="B15" s="465" t="s">
        <v>44</v>
      </c>
      <c r="C15" s="465"/>
      <c r="D15" s="213">
        <f t="shared" ref="D15:Z15" si="1">D8-D7</f>
        <v>0.37597405074952556</v>
      </c>
      <c r="E15" s="213">
        <f t="shared" si="1"/>
        <v>0.39314095236637436</v>
      </c>
      <c r="F15" s="213">
        <f t="shared" si="1"/>
        <v>0.32544338964401259</v>
      </c>
      <c r="G15" s="213">
        <f t="shared" si="1"/>
        <v>0.3381680180143245</v>
      </c>
      <c r="H15" s="213">
        <f t="shared" si="1"/>
        <v>0.30942575938021094</v>
      </c>
      <c r="I15" s="213">
        <f t="shared" si="1"/>
        <v>0.29008829838779071</v>
      </c>
      <c r="J15" s="213">
        <f t="shared" si="1"/>
        <v>0.25479208024807226</v>
      </c>
      <c r="K15" s="213">
        <f t="shared" si="1"/>
        <v>0.23654597167845451</v>
      </c>
      <c r="L15" s="213">
        <f t="shared" si="1"/>
        <v>0.21461676606089633</v>
      </c>
      <c r="M15" s="213">
        <f t="shared" si="1"/>
        <v>0.21643003677480108</v>
      </c>
      <c r="N15" s="213">
        <f t="shared" si="1"/>
        <v>0.22454683588329211</v>
      </c>
      <c r="O15" s="213">
        <f t="shared" si="1"/>
        <v>0.23463056953343081</v>
      </c>
      <c r="P15" s="213">
        <f t="shared" si="1"/>
        <v>0.24338352344736902</v>
      </c>
      <c r="Q15" s="213">
        <f t="shared" si="1"/>
        <v>0.25519627177278603</v>
      </c>
      <c r="R15" s="213">
        <f t="shared" si="1"/>
        <v>0.26282704133179607</v>
      </c>
      <c r="S15" s="213">
        <f t="shared" si="1"/>
        <v>0.26999678449835185</v>
      </c>
      <c r="T15" s="213">
        <f t="shared" si="1"/>
        <v>0.27643833755735875</v>
      </c>
      <c r="U15" s="213">
        <f t="shared" si="1"/>
        <v>0.28300842787383101</v>
      </c>
      <c r="V15" s="213">
        <f t="shared" si="1"/>
        <v>0.28829313934790624</v>
      </c>
      <c r="W15" s="213">
        <f t="shared" si="1"/>
        <v>0.29392119745090012</v>
      </c>
      <c r="X15" s="213">
        <f t="shared" si="1"/>
        <v>0.30248344081602097</v>
      </c>
      <c r="Y15" s="213">
        <f t="shared" si="1"/>
        <v>0.30989113995224954</v>
      </c>
      <c r="Z15" s="213">
        <f t="shared" si="1"/>
        <v>0.31433048498588934</v>
      </c>
      <c r="AA15" s="222"/>
      <c r="AB15" s="220"/>
      <c r="AC15" s="223"/>
      <c r="AD15" s="223"/>
      <c r="AE15" s="223"/>
      <c r="AF15" s="223"/>
    </row>
    <row r="16" spans="1:32" ht="19.5" customHeight="1">
      <c r="A16" s="221">
        <v>8</v>
      </c>
      <c r="B16" s="466" t="s">
        <v>45</v>
      </c>
      <c r="C16" s="467"/>
      <c r="D16" s="224">
        <f t="shared" ref="D16:Z16" si="2">D10-D9</f>
        <v>0.40628005822157165</v>
      </c>
      <c r="E16" s="224">
        <f t="shared" si="2"/>
        <v>0.42370235187621086</v>
      </c>
      <c r="F16" s="224">
        <f t="shared" si="2"/>
        <v>0.35583149292964167</v>
      </c>
      <c r="G16" s="224">
        <f t="shared" si="2"/>
        <v>0.35098519128078703</v>
      </c>
      <c r="H16" s="224">
        <f t="shared" si="2"/>
        <v>0.32224293264667347</v>
      </c>
      <c r="I16" s="224">
        <f t="shared" si="2"/>
        <v>0.30290547165425324</v>
      </c>
      <c r="J16" s="224">
        <f t="shared" si="2"/>
        <v>0.2676092535145348</v>
      </c>
      <c r="K16" s="224">
        <f t="shared" si="2"/>
        <v>0.23661426974017294</v>
      </c>
      <c r="L16" s="224">
        <f t="shared" si="2"/>
        <v>0.21454249625052174</v>
      </c>
      <c r="M16" s="224">
        <f t="shared" si="2"/>
        <v>0.21643003677480108</v>
      </c>
      <c r="N16" s="224">
        <f t="shared" si="2"/>
        <v>0.22454683588329211</v>
      </c>
      <c r="O16" s="224">
        <f t="shared" si="2"/>
        <v>0.23463056953343081</v>
      </c>
      <c r="P16" s="224">
        <f t="shared" si="2"/>
        <v>0.24338352344736902</v>
      </c>
      <c r="Q16" s="224">
        <f t="shared" si="2"/>
        <v>0.25519627177278603</v>
      </c>
      <c r="R16" s="224">
        <f t="shared" si="2"/>
        <v>0.26282704133179607</v>
      </c>
      <c r="S16" s="225">
        <f t="shared" si="2"/>
        <v>0.26999678449835185</v>
      </c>
      <c r="T16" s="225">
        <f t="shared" si="2"/>
        <v>0.27643833755735875</v>
      </c>
      <c r="U16" s="225">
        <f t="shared" si="2"/>
        <v>0.28300842787383101</v>
      </c>
      <c r="V16" s="225">
        <f t="shared" si="2"/>
        <v>0.28829313934790624</v>
      </c>
      <c r="W16" s="225">
        <f t="shared" si="2"/>
        <v>0.29392119745090012</v>
      </c>
      <c r="X16" s="225">
        <f t="shared" si="2"/>
        <v>0.30248344081602097</v>
      </c>
      <c r="Y16" s="225">
        <f t="shared" si="2"/>
        <v>0.30989113995224954</v>
      </c>
      <c r="Z16" s="225">
        <f t="shared" si="2"/>
        <v>0.31433048498588934</v>
      </c>
    </row>
    <row r="17" spans="1:26" ht="16.5" customHeight="1">
      <c r="A17" s="214"/>
      <c r="B17" s="215"/>
      <c r="C17" s="216"/>
      <c r="D17" s="217"/>
      <c r="E17" s="217"/>
      <c r="F17" s="217"/>
      <c r="G17" s="217"/>
      <c r="H17" s="218"/>
      <c r="I17" s="218"/>
      <c r="J17" s="218"/>
      <c r="K17" s="218"/>
      <c r="L17" s="218"/>
      <c r="M17" s="218"/>
      <c r="N17" s="210"/>
      <c r="O17" s="210"/>
      <c r="P17" s="210"/>
      <c r="Q17" s="210"/>
      <c r="R17" s="210"/>
      <c r="S17" s="211"/>
      <c r="T17" s="211"/>
      <c r="U17" s="211"/>
      <c r="V17" s="211"/>
      <c r="W17" s="211"/>
      <c r="X17" s="211"/>
      <c r="Y17" s="211"/>
      <c r="Z17" s="211"/>
    </row>
    <row r="18" spans="1:26" ht="21" customHeight="1">
      <c r="A18" s="212">
        <v>9</v>
      </c>
      <c r="B18" s="465" t="s">
        <v>46</v>
      </c>
      <c r="C18" s="465"/>
      <c r="D18" s="213">
        <f t="shared" ref="D18:Z18" si="3">D16-D15</f>
        <v>3.0306007472046093E-2</v>
      </c>
      <c r="E18" s="213">
        <f t="shared" si="3"/>
        <v>3.0561399509836495E-2</v>
      </c>
      <c r="F18" s="213">
        <f t="shared" si="3"/>
        <v>3.0388103285629076E-2</v>
      </c>
      <c r="G18" s="213">
        <f t="shared" si="3"/>
        <v>1.2817173266462534E-2</v>
      </c>
      <c r="H18" s="213">
        <f t="shared" si="3"/>
        <v>1.2817173266462534E-2</v>
      </c>
      <c r="I18" s="213">
        <f t="shared" si="3"/>
        <v>1.2817173266462534E-2</v>
      </c>
      <c r="J18" s="213">
        <f t="shared" si="3"/>
        <v>1.2817173266462534E-2</v>
      </c>
      <c r="K18" s="213">
        <f t="shared" si="3"/>
        <v>6.8298061718430336E-5</v>
      </c>
      <c r="L18" s="213">
        <f t="shared" si="3"/>
        <v>-7.4269810374588685E-5</v>
      </c>
      <c r="M18" s="213">
        <f t="shared" si="3"/>
        <v>0</v>
      </c>
      <c r="N18" s="213">
        <f t="shared" si="3"/>
        <v>0</v>
      </c>
      <c r="O18" s="213">
        <f t="shared" si="3"/>
        <v>0</v>
      </c>
      <c r="P18" s="213">
        <f t="shared" si="3"/>
        <v>0</v>
      </c>
      <c r="Q18" s="213">
        <f t="shared" si="3"/>
        <v>0</v>
      </c>
      <c r="R18" s="213">
        <f t="shared" si="3"/>
        <v>0</v>
      </c>
      <c r="S18" s="213">
        <f t="shared" si="3"/>
        <v>0</v>
      </c>
      <c r="T18" s="213">
        <f t="shared" si="3"/>
        <v>0</v>
      </c>
      <c r="U18" s="213">
        <f t="shared" si="3"/>
        <v>0</v>
      </c>
      <c r="V18" s="213">
        <f t="shared" si="3"/>
        <v>0</v>
      </c>
      <c r="W18" s="213">
        <f t="shared" si="3"/>
        <v>0</v>
      </c>
      <c r="X18" s="213">
        <f t="shared" si="3"/>
        <v>0</v>
      </c>
      <c r="Y18" s="213">
        <f t="shared" si="3"/>
        <v>0</v>
      </c>
      <c r="Z18" s="213">
        <f t="shared" si="3"/>
        <v>0</v>
      </c>
    </row>
    <row r="19" spans="1:26" ht="21" customHeight="1">
      <c r="A19" s="226"/>
      <c r="B19" s="227"/>
      <c r="C19" s="227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</row>
    <row r="20" spans="1:26" ht="25.5" customHeight="1">
      <c r="A20" s="226"/>
      <c r="B20" s="229"/>
      <c r="C20" s="229"/>
      <c r="D20" s="229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</row>
    <row r="21" spans="1:26">
      <c r="A21" s="231" t="s">
        <v>47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</row>
    <row r="22" spans="1:26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</row>
    <row r="23" spans="1:26" s="234" customFormat="1" ht="12.75">
      <c r="A23" s="198" t="s">
        <v>0</v>
      </c>
      <c r="B23" s="459" t="s">
        <v>39</v>
      </c>
      <c r="C23" s="460"/>
      <c r="D23" s="461"/>
      <c r="E23" s="198">
        <v>2024</v>
      </c>
      <c r="F23" s="233">
        <v>2025</v>
      </c>
      <c r="G23" s="198">
        <v>2026</v>
      </c>
      <c r="H23" s="233">
        <v>2027</v>
      </c>
      <c r="I23" s="198">
        <v>2028</v>
      </c>
      <c r="J23" s="233">
        <v>2029</v>
      </c>
      <c r="K23" s="198">
        <v>2030</v>
      </c>
      <c r="L23" s="233">
        <v>2031</v>
      </c>
      <c r="M23" s="198">
        <v>2032</v>
      </c>
      <c r="N23" s="233">
        <v>2033</v>
      </c>
      <c r="O23" s="198">
        <v>2034</v>
      </c>
      <c r="P23" s="233">
        <v>2035</v>
      </c>
      <c r="Q23" s="198">
        <v>2036</v>
      </c>
      <c r="R23" s="233">
        <v>2037</v>
      </c>
      <c r="S23" s="198">
        <v>2038</v>
      </c>
      <c r="T23" s="233">
        <v>2039</v>
      </c>
      <c r="U23" s="198">
        <v>2040</v>
      </c>
      <c r="V23" s="233">
        <v>2041</v>
      </c>
      <c r="W23" s="198">
        <v>2042</v>
      </c>
      <c r="X23" s="233">
        <v>2043</v>
      </c>
      <c r="Y23" s="198">
        <v>2044</v>
      </c>
      <c r="Z23" s="233">
        <v>2045</v>
      </c>
    </row>
    <row r="24" spans="1:26" ht="23.25" customHeight="1">
      <c r="A24" s="212">
        <v>1</v>
      </c>
      <c r="B24" s="462" t="s">
        <v>49</v>
      </c>
      <c r="C24" s="463"/>
      <c r="D24" s="464"/>
      <c r="E24" s="235">
        <v>125526223</v>
      </c>
      <c r="F24" s="235">
        <v>176904015</v>
      </c>
      <c r="G24" s="235">
        <v>145254301</v>
      </c>
      <c r="H24" s="235">
        <v>233288572</v>
      </c>
      <c r="I24" s="235">
        <v>262777942</v>
      </c>
      <c r="J24" s="235">
        <v>290198462</v>
      </c>
      <c r="K24" s="235">
        <v>329207122</v>
      </c>
      <c r="L24" s="235">
        <v>359722670</v>
      </c>
      <c r="M24" s="235">
        <v>389577522</v>
      </c>
      <c r="N24" s="235">
        <v>421194515</v>
      </c>
      <c r="O24" s="235">
        <v>452859903</v>
      </c>
      <c r="P24" s="235">
        <v>485618544</v>
      </c>
      <c r="Q24" s="235">
        <v>526854732</v>
      </c>
      <c r="R24" s="235">
        <v>560677855</v>
      </c>
      <c r="S24" s="235">
        <v>594833166</v>
      </c>
      <c r="T24" s="235">
        <v>629645022</v>
      </c>
      <c r="U24" s="235">
        <v>669250082</v>
      </c>
      <c r="V24" s="235">
        <v>704384684</v>
      </c>
      <c r="W24" s="235">
        <v>742843616</v>
      </c>
      <c r="X24" s="235">
        <v>790921671</v>
      </c>
      <c r="Y24" s="235">
        <v>836804442</v>
      </c>
      <c r="Z24" s="235">
        <v>875386594</v>
      </c>
    </row>
    <row r="25" spans="1:26" ht="24.75" customHeight="1">
      <c r="A25" s="212">
        <v>2</v>
      </c>
      <c r="B25" s="462" t="s">
        <v>79</v>
      </c>
      <c r="C25" s="463"/>
      <c r="D25" s="464"/>
      <c r="E25" s="235">
        <v>105584469</v>
      </c>
      <c r="F25" s="235">
        <v>165196949</v>
      </c>
      <c r="G25" s="235">
        <v>143120227</v>
      </c>
      <c r="H25" s="235">
        <v>233373948</v>
      </c>
      <c r="I25" s="235">
        <v>262787834</v>
      </c>
      <c r="J25" s="235">
        <v>290198462</v>
      </c>
      <c r="K25" s="235">
        <v>329207122</v>
      </c>
      <c r="L25" s="235">
        <v>359722670</v>
      </c>
      <c r="M25" s="235">
        <v>389577522</v>
      </c>
      <c r="N25" s="235">
        <v>421194515</v>
      </c>
      <c r="O25" s="235">
        <v>452859903</v>
      </c>
      <c r="P25" s="235">
        <v>485618544</v>
      </c>
      <c r="Q25" s="235">
        <v>526854732</v>
      </c>
      <c r="R25" s="235">
        <v>560677855</v>
      </c>
      <c r="S25" s="235">
        <v>594833166</v>
      </c>
      <c r="T25" s="235">
        <v>629645022</v>
      </c>
      <c r="U25" s="235">
        <v>669250082</v>
      </c>
      <c r="V25" s="235">
        <v>704384684</v>
      </c>
      <c r="W25" s="235">
        <v>742843616</v>
      </c>
      <c r="X25" s="235">
        <v>790921671</v>
      </c>
      <c r="Y25" s="235">
        <v>836804442</v>
      </c>
      <c r="Z25" s="235">
        <v>875386594</v>
      </c>
    </row>
    <row r="26" spans="1:26" ht="25.5" customHeight="1">
      <c r="A26" s="212">
        <v>3</v>
      </c>
      <c r="B26" s="462" t="s">
        <v>7</v>
      </c>
      <c r="C26" s="463"/>
      <c r="D26" s="464"/>
      <c r="E26" s="236">
        <f t="shared" ref="E26:Z26" si="4">E25-E24</f>
        <v>-19941754</v>
      </c>
      <c r="F26" s="236">
        <f t="shared" si="4"/>
        <v>-11707066</v>
      </c>
      <c r="G26" s="236">
        <f t="shared" si="4"/>
        <v>-2134074</v>
      </c>
      <c r="H26" s="236">
        <f t="shared" si="4"/>
        <v>85376</v>
      </c>
      <c r="I26" s="236">
        <f t="shared" si="4"/>
        <v>9892</v>
      </c>
      <c r="J26" s="236">
        <f t="shared" si="4"/>
        <v>0</v>
      </c>
      <c r="K26" s="236">
        <f t="shared" si="4"/>
        <v>0</v>
      </c>
      <c r="L26" s="236">
        <f t="shared" si="4"/>
        <v>0</v>
      </c>
      <c r="M26" s="236">
        <f t="shared" si="4"/>
        <v>0</v>
      </c>
      <c r="N26" s="236">
        <f t="shared" si="4"/>
        <v>0</v>
      </c>
      <c r="O26" s="236">
        <f t="shared" si="4"/>
        <v>0</v>
      </c>
      <c r="P26" s="236">
        <f t="shared" si="4"/>
        <v>0</v>
      </c>
      <c r="Q26" s="236">
        <f t="shared" si="4"/>
        <v>0</v>
      </c>
      <c r="R26" s="236">
        <f t="shared" si="4"/>
        <v>0</v>
      </c>
      <c r="S26" s="236">
        <f t="shared" si="4"/>
        <v>0</v>
      </c>
      <c r="T26" s="236">
        <f t="shared" si="4"/>
        <v>0</v>
      </c>
      <c r="U26" s="236">
        <f t="shared" si="4"/>
        <v>0</v>
      </c>
      <c r="V26" s="236">
        <f t="shared" si="4"/>
        <v>0</v>
      </c>
      <c r="W26" s="236">
        <f t="shared" si="4"/>
        <v>0</v>
      </c>
      <c r="X26" s="236">
        <f t="shared" si="4"/>
        <v>0</v>
      </c>
      <c r="Y26" s="236">
        <f t="shared" si="4"/>
        <v>0</v>
      </c>
      <c r="Z26" s="236">
        <f t="shared" si="4"/>
        <v>0</v>
      </c>
    </row>
    <row r="46" spans="7:7">
      <c r="G46" s="193">
        <v>1745594</v>
      </c>
    </row>
  </sheetData>
  <mergeCells count="16">
    <mergeCell ref="B23:D23"/>
    <mergeCell ref="B24:D24"/>
    <mergeCell ref="B25:D25"/>
    <mergeCell ref="B26:D26"/>
    <mergeCell ref="B9:B10"/>
    <mergeCell ref="B12:C12"/>
    <mergeCell ref="B13:C13"/>
    <mergeCell ref="B15:C15"/>
    <mergeCell ref="B16:C16"/>
    <mergeCell ref="B18:C18"/>
    <mergeCell ref="B7:B8"/>
    <mergeCell ref="E2:H2"/>
    <mergeCell ref="J2:M2"/>
    <mergeCell ref="O2:R2"/>
    <mergeCell ref="V2:Z2"/>
    <mergeCell ref="A4:X4"/>
  </mergeCells>
  <printOptions horizontalCentered="1"/>
  <pageMargins left="0" right="0" top="0.74803149606299213" bottom="0.74803149606299213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zestawienie marzec</vt:lpstr>
      <vt:lpstr>Zał. nr 2</vt:lpstr>
      <vt:lpstr>'Zał. nr 2'!Obszar_wydruku</vt:lpstr>
      <vt:lpstr>'zestawienie marzec'!Obszar_wydruku</vt:lpstr>
      <vt:lpstr>'zestawienie marzec'!Tytuły_wydruku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Kajzar Karolina</dc:creator>
  <cp:lastModifiedBy>Bieszczad Foremny Elżbieta</cp:lastModifiedBy>
  <cp:lastPrinted>2023-03-15T06:42:38Z</cp:lastPrinted>
  <dcterms:created xsi:type="dcterms:W3CDTF">2022-11-03T13:36:52Z</dcterms:created>
  <dcterms:modified xsi:type="dcterms:W3CDTF">2023-03-16T09:27:02Z</dcterms:modified>
</cp:coreProperties>
</file>