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KWIECIEŃ\kwiecień 3\uchwała kwiecień 3\"/>
    </mc:Choice>
  </mc:AlternateContent>
  <bookViews>
    <workbookView xWindow="0" yWindow="0" windowWidth="19155" windowHeight="6630"/>
  </bookViews>
  <sheets>
    <sheet name="Załącznik Nr 1 " sheetId="6" r:id="rId1"/>
    <sheet name="Załącznik Nr 2" sheetId="7" r:id="rId2"/>
    <sheet name="Załącznik Nr3" sheetId="10" r:id="rId3"/>
    <sheet name="Załącznik Nr 3" sheetId="8" state="hidden" r:id="rId4"/>
  </sheets>
  <definedNames>
    <definedName name="_xlnm.Print_Area" localSheetId="0">'Załącznik Nr 1 '!$A$1:$F$18</definedName>
    <definedName name="_xlnm.Print_Area" localSheetId="1">'Załącznik Nr 2'!$A$1:$F$52</definedName>
    <definedName name="_xlnm.Print_Area" localSheetId="3">'Załącznik Nr 3'!$A$1:$D$24</definedName>
    <definedName name="_xlnm.Print_Area" localSheetId="2">'Załącznik Nr3'!$A$1:$D$26</definedName>
    <definedName name="_xlnm.Print_Titles" localSheetId="0">'Załącznik Nr 1 '!$5:$7</definedName>
    <definedName name="_xlnm.Print_Titles" localSheetId="1">'Załącznik Nr 2'!$5:$7</definedName>
  </definedNames>
  <calcPr calcId="152511"/>
</workbook>
</file>

<file path=xl/calcChain.xml><?xml version="1.0" encoding="utf-8"?>
<calcChain xmlns="http://schemas.openxmlformats.org/spreadsheetml/2006/main">
  <c r="D21" i="10" l="1"/>
  <c r="C21" i="10"/>
  <c r="D20" i="10"/>
  <c r="C20" i="10"/>
  <c r="D19" i="10"/>
  <c r="C19" i="10"/>
  <c r="C17" i="10" s="1"/>
  <c r="D5" i="10"/>
  <c r="D4" i="10" s="1"/>
  <c r="C5" i="10"/>
  <c r="D13" i="10"/>
  <c r="C13" i="10"/>
  <c r="D12" i="10"/>
  <c r="C12" i="10"/>
  <c r="D10" i="10"/>
  <c r="C10" i="10"/>
  <c r="D9" i="10"/>
  <c r="C9" i="10"/>
  <c r="D8" i="10"/>
  <c r="C8" i="10"/>
  <c r="D24" i="10"/>
  <c r="C24" i="10"/>
  <c r="D22" i="10"/>
  <c r="C22" i="10"/>
  <c r="D17" i="10"/>
  <c r="D15" i="10"/>
  <c r="D14" i="10" s="1"/>
  <c r="C15" i="10"/>
  <c r="C14" i="10" s="1"/>
  <c r="C4" i="10"/>
  <c r="C7" i="10" l="1"/>
  <c r="C26" i="10" s="1"/>
  <c r="D7" i="10"/>
  <c r="D26" i="10" s="1"/>
  <c r="F52" i="7" l="1"/>
  <c r="F51" i="7"/>
  <c r="D52" i="7"/>
  <c r="D51" i="7"/>
  <c r="D49" i="7" l="1"/>
  <c r="F47" i="7"/>
  <c r="D46" i="7"/>
  <c r="F12" i="7"/>
  <c r="F11" i="7"/>
  <c r="F10" i="7"/>
  <c r="F18" i="6"/>
  <c r="F17" i="6"/>
  <c r="D18" i="6"/>
  <c r="D17" i="6"/>
  <c r="F15" i="6"/>
  <c r="D15" i="6"/>
  <c r="D8" i="6" l="1"/>
  <c r="F49" i="7" l="1"/>
  <c r="D19" i="6" l="1"/>
  <c r="D53" i="7" l="1"/>
  <c r="D54" i="7" l="1"/>
  <c r="F53" i="7"/>
  <c r="F54" i="7" s="1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C7" i="8" s="1"/>
  <c r="D10" i="8"/>
  <c r="C10" i="8"/>
  <c r="D8" i="8"/>
  <c r="D7" i="8" s="1"/>
  <c r="C8" i="8"/>
  <c r="D5" i="8"/>
  <c r="D4" i="8" s="1"/>
  <c r="C5" i="8"/>
  <c r="C4" i="8" s="1"/>
  <c r="C24" i="8" s="1"/>
  <c r="D24" i="8" l="1"/>
  <c r="D20" i="6"/>
  <c r="F19" i="6" l="1"/>
  <c r="F20" i="6" s="1"/>
</calcChain>
</file>

<file path=xl/sharedStrings.xml><?xml version="1.0" encoding="utf-8"?>
<sst xmlns="http://schemas.openxmlformats.org/spreadsheetml/2006/main" count="119" uniqueCount="78">
  <si>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</si>
  <si>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</si>
  <si>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</si>
  <si>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</si>
  <si>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</si>
  <si>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</si>
  <si>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</si>
  <si>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</si>
  <si>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DOCHODÓW</t>
  </si>
  <si>
    <t>PLAN WYDATKÓW</t>
  </si>
  <si>
    <t>Zmiana planu wydatków w szczegółowości dział, rozdział, paragraf</t>
  </si>
  <si>
    <t>wydatki bieżące</t>
  </si>
  <si>
    <t>wydatki majątkowe</t>
  </si>
  <si>
    <t>Zmiana planu dochodów w szczegółowości dział, rozdział, paragraf</t>
  </si>
  <si>
    <t>dochody bieżące</t>
  </si>
  <si>
    <t>dochody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</si>
  <si>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</si>
  <si>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</si>
  <si>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</si>
  <si>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</si>
  <si>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</si>
  <si>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</si>
  <si>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</si>
  <si>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</si>
  <si>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</si>
  <si>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</si>
  <si>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</si>
  <si>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</si>
  <si>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</si>
  <si>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</si>
  <si>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</si>
  <si>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</si>
  <si>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</si>
  <si>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</si>
  <si>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</si>
  <si>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</si>
  <si>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</si>
  <si>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</si>
  <si>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</si>
  <si>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</si>
  <si>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</si>
  <si>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</si>
  <si>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</si>
  <si>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Załącznik Nr 1 do Uchwały … / … /20 
Sejmiku Województwa Podkarpackiego 
z dnia …... w sprawie zmian w budżecie 
Województwa Podkarpackiego na 2020 r.</t>
  </si>
  <si>
    <t>Załącznik Nr 2 do Uchwały   / / 20 
Sejmiku Województwa Podkarpackiego 
z dnia  2020 r. w sprawie zmian w budżecie 
Województwa Podkarpackiego na 2020 r.</t>
  </si>
  <si>
    <t>600</t>
  </si>
  <si>
    <t>60013</t>
  </si>
  <si>
    <t>852</t>
  </si>
  <si>
    <t>85295</t>
  </si>
  <si>
    <t>6258</t>
  </si>
  <si>
    <t>758</t>
  </si>
  <si>
    <t>75864</t>
  </si>
  <si>
    <t>2057</t>
  </si>
  <si>
    <t>2059</t>
  </si>
  <si>
    <t>010</t>
  </si>
  <si>
    <t>01042</t>
  </si>
  <si>
    <t>700</t>
  </si>
  <si>
    <t>70005</t>
  </si>
  <si>
    <t>720</t>
  </si>
  <si>
    <t>72095</t>
  </si>
  <si>
    <t>750</t>
  </si>
  <si>
    <t>75075</t>
  </si>
  <si>
    <t>4308</t>
  </si>
  <si>
    <t>4309</t>
  </si>
  <si>
    <t>75095</t>
  </si>
  <si>
    <t>801</t>
  </si>
  <si>
    <t>80146</t>
  </si>
  <si>
    <t>85214</t>
  </si>
  <si>
    <t>921</t>
  </si>
  <si>
    <t>92109</t>
  </si>
  <si>
    <t>92195</t>
  </si>
  <si>
    <t>92118</t>
  </si>
  <si>
    <t>6220</t>
  </si>
  <si>
    <t>2800</t>
  </si>
  <si>
    <t>Podkarpackie Centrum Edukacji  Nauczycieli w Rzeszowie</t>
  </si>
  <si>
    <t>Podkarpacki Zespół Placówek Wojewódzkich w Rzeszowie</t>
  </si>
  <si>
    <t>Rozdział 85417</t>
  </si>
  <si>
    <t>Załącznik Nr 3
do  Uchwały … / .../20
Sejmiku Województwa Podkarpackiego 
z dnia  2020 r. w sprawie zmian w budżecie 
Województwa Podkarpackiego na 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</si>
</sst>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90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3" fontId="12" fillId="2" borderId="13" xfId="0" applyNumberFormat="1" applyFont="1" applyFill="1" applyBorder="1" applyAlignment="1">
      <alignment horizontal="right" vertical="center" wrapText="1"/>
    </xf>
    <xf numFmtId="3" fontId="18" fillId="3" borderId="5" xfId="0" applyNumberFormat="1" applyFont="1" applyFill="1" applyBorder="1" applyAlignment="1">
      <alignment horizontal="right" vertical="center" wrapText="1"/>
    </xf>
    <xf numFmtId="49" fontId="12" fillId="2" borderId="15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49" fontId="12" fillId="2" borderId="7" xfId="0" applyNumberFormat="1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10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3" fontId="4" fillId="0" borderId="0" xfId="2" applyNumberFormat="1"/>
    <xf numFmtId="0" fontId="1" fillId="0" borderId="17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1" fillId="0" borderId="20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10" xfId="2" applyNumberFormat="1" applyFont="1" applyFill="1" applyBorder="1" applyAlignment="1">
      <alignment vertical="center"/>
    </xf>
    <xf numFmtId="0" fontId="1" fillId="0" borderId="23" xfId="2" applyFont="1" applyBorder="1" applyAlignment="1">
      <alignment horizontal="center" vertical="center"/>
    </xf>
    <xf numFmtId="0" fontId="1" fillId="0" borderId="24" xfId="13" applyFont="1" applyBorder="1" applyAlignment="1">
      <alignment vertical="center" wrapText="1"/>
    </xf>
    <xf numFmtId="3" fontId="1" fillId="0" borderId="25" xfId="2" applyNumberFormat="1" applyFont="1" applyBorder="1" applyAlignment="1">
      <alignment vertical="center"/>
    </xf>
    <xf numFmtId="3" fontId="1" fillId="0" borderId="26" xfId="2" applyNumberFormat="1" applyFont="1" applyBorder="1" applyAlignment="1">
      <alignment vertical="center"/>
    </xf>
    <xf numFmtId="0" fontId="1" fillId="0" borderId="16" xfId="2" applyFont="1" applyBorder="1" applyAlignment="1">
      <alignment horizontal="center" vertical="center"/>
    </xf>
    <xf numFmtId="0" fontId="1" fillId="0" borderId="18" xfId="13" applyFont="1" applyBorder="1" applyAlignment="1">
      <alignment vertical="center" wrapText="1"/>
    </xf>
    <xf numFmtId="3" fontId="1" fillId="0" borderId="16" xfId="2" applyNumberFormat="1" applyFont="1" applyBorder="1" applyAlignment="1">
      <alignment vertical="center"/>
    </xf>
    <xf numFmtId="3" fontId="1" fillId="0" borderId="27" xfId="2" applyNumberFormat="1" applyFont="1" applyBorder="1" applyAlignment="1">
      <alignment vertical="center"/>
    </xf>
    <xf numFmtId="0" fontId="1" fillId="0" borderId="19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24" xfId="13" applyFont="1" applyBorder="1"/>
    <xf numFmtId="0" fontId="1" fillId="0" borderId="18" xfId="13" applyFont="1" applyBorder="1"/>
    <xf numFmtId="3" fontId="25" fillId="0" borderId="0" xfId="2" applyNumberFormat="1" applyFont="1"/>
    <xf numFmtId="0" fontId="1" fillId="0" borderId="19" xfId="13" applyFont="1" applyBorder="1"/>
    <xf numFmtId="0" fontId="1" fillId="0" borderId="1" xfId="2" applyFont="1" applyBorder="1" applyAlignment="1">
      <alignment horizontal="center" vertical="center"/>
    </xf>
    <xf numFmtId="0" fontId="1" fillId="0" borderId="24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49" fontId="19" fillId="0" borderId="28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top" wrapText="1"/>
    </xf>
    <xf numFmtId="3" fontId="19" fillId="0" borderId="16" xfId="0" applyNumberFormat="1" applyFont="1" applyFill="1" applyBorder="1" applyAlignment="1">
      <alignment horizontal="right" vertical="top" wrapText="1"/>
    </xf>
    <xf numFmtId="49" fontId="19" fillId="0" borderId="16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righ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49" fontId="19" fillId="0" borderId="9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top"/>
    </xf>
    <xf numFmtId="3" fontId="19" fillId="0" borderId="30" xfId="0" applyNumberFormat="1" applyFont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center" vertical="center" wrapText="1"/>
    </xf>
    <xf numFmtId="3" fontId="19" fillId="0" borderId="32" xfId="0" applyNumberFormat="1" applyFont="1" applyFill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top"/>
    </xf>
    <xf numFmtId="3" fontId="19" fillId="0" borderId="32" xfId="0" applyNumberFormat="1" applyFont="1" applyBorder="1" applyAlignment="1">
      <alignment horizontal="right" vertical="top"/>
    </xf>
    <xf numFmtId="49" fontId="19" fillId="0" borderId="3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" vertical="top" wrapText="1"/>
    </xf>
    <xf numFmtId="0" fontId="12" fillId="4" borderId="30" xfId="0" applyFont="1" applyFill="1" applyBorder="1" applyAlignment="1">
      <alignment horizontal="center" vertical="top" wrapText="1"/>
    </xf>
    <xf numFmtId="49" fontId="19" fillId="0" borderId="8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top"/>
    </xf>
    <xf numFmtId="3" fontId="19" fillId="0" borderId="5" xfId="0" applyNumberFormat="1" applyFont="1" applyBorder="1" applyAlignment="1">
      <alignment horizontal="right" vertical="top"/>
    </xf>
    <xf numFmtId="49" fontId="20" fillId="3" borderId="1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right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9" fillId="3" borderId="1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34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horizontal="center" vertical="top" wrapText="1"/>
    </xf>
    <xf numFmtId="49" fontId="29" fillId="3" borderId="2" xfId="0" applyNumberFormat="1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 wrapText="1"/>
    </xf>
    <xf numFmtId="3" fontId="19" fillId="0" borderId="36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top"/>
    </xf>
    <xf numFmtId="3" fontId="19" fillId="0" borderId="36" xfId="0" applyNumberFormat="1" applyFont="1" applyBorder="1" applyAlignment="1">
      <alignment horizontal="right" vertical="top"/>
    </xf>
    <xf numFmtId="3" fontId="19" fillId="0" borderId="37" xfId="0" applyNumberFormat="1" applyFont="1" applyFill="1" applyBorder="1" applyAlignment="1">
      <alignment horizontal="right" vertical="center" wrapText="1"/>
    </xf>
    <xf numFmtId="0" fontId="19" fillId="0" borderId="18" xfId="0" applyFont="1" applyBorder="1" applyAlignment="1">
      <alignment horizontal="center" vertical="top"/>
    </xf>
    <xf numFmtId="3" fontId="19" fillId="0" borderId="37" xfId="0" applyNumberFormat="1" applyFont="1" applyBorder="1" applyAlignment="1">
      <alignment horizontal="right" vertical="top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/>
    </xf>
    <xf numFmtId="3" fontId="19" fillId="0" borderId="25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23" fillId="5" borderId="7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/>
    </xf>
    <xf numFmtId="0" fontId="1" fillId="0" borderId="17" xfId="2" applyFont="1" applyFill="1" applyBorder="1" applyAlignment="1">
      <alignment horizontal="center"/>
    </xf>
    <xf numFmtId="0" fontId="1" fillId="0" borderId="29" xfId="2" applyFont="1" applyBorder="1"/>
    <xf numFmtId="3" fontId="1" fillId="0" borderId="17" xfId="2" applyNumberFormat="1" applyFont="1" applyBorder="1" applyAlignment="1">
      <alignment vertical="center"/>
    </xf>
    <xf numFmtId="3" fontId="1" fillId="0" borderId="40" xfId="2" applyNumberFormat="1" applyFont="1" applyBorder="1" applyAlignment="1">
      <alignment vertical="center"/>
    </xf>
    <xf numFmtId="0" fontId="1" fillId="0" borderId="29" xfId="2" applyFont="1" applyBorder="1" applyAlignment="1">
      <alignment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49" fontId="29" fillId="3" borderId="2" xfId="0" applyNumberFormat="1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49" fontId="29" fillId="3" borderId="4" xfId="0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24" fillId="6" borderId="7" xfId="2" applyFont="1" applyFill="1" applyBorder="1" applyAlignment="1">
      <alignment horizontal="left" vertical="center"/>
    </xf>
    <xf numFmtId="0" fontId="24" fillId="6" borderId="6" xfId="2" applyFont="1" applyFill="1" applyBorder="1" applyAlignment="1">
      <alignment horizontal="left" vertical="center"/>
    </xf>
    <xf numFmtId="0" fontId="23" fillId="5" borderId="7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1" xfId="2" applyFont="1" applyBorder="1" applyAlignment="1">
      <alignment horizontal="center" vertical="center" wrapText="1"/>
    </xf>
    <xf numFmtId="0" fontId="24" fillId="6" borderId="7" xfId="2" applyFont="1" applyFill="1" applyBorder="1" applyAlignment="1">
      <alignment horizontal="left"/>
    </xf>
    <xf numFmtId="0" fontId="24" fillId="6" borderId="6" xfId="2" applyFont="1" applyFill="1" applyBorder="1" applyAlignment="1">
      <alignment horizontal="left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7" zoomScaleSheetLayoutView="100" workbookViewId="0">
      <selection activeCell="I16" sqref="I16"/>
    </sheetView>
  </sheetViews>
  <sheetFormatPr defaultRowHeight="14.25"/>
  <cols>
    <col min="1" max="1" width="7" customWidth="1"/>
    <col min="2" max="2" width="12.5" customWidth="1"/>
    <col min="3" max="3" width="10.375" customWidth="1"/>
    <col min="4" max="4" width="15.875" customWidth="1"/>
    <col min="5" max="5" width="10.375" customWidth="1"/>
    <col min="6" max="6" width="15.875" customWidth="1"/>
    <col min="7" max="7" width="12.125" customWidth="1"/>
    <col min="8" max="8" width="11.5" bestFit="1" customWidth="1"/>
  </cols>
  <sheetData>
    <row r="1" spans="1:9" ht="54.75" customHeight="1">
      <c r="A1" s="154" t="s">
        <v>43</v>
      </c>
      <c r="B1" s="154"/>
      <c r="C1" s="154"/>
      <c r="D1" s="154"/>
      <c r="E1" s="154"/>
      <c r="F1" s="154"/>
    </row>
    <row r="2" spans="1:9" ht="29.25" customHeight="1">
      <c r="A2" s="12"/>
      <c r="B2" s="12"/>
      <c r="C2" s="7"/>
      <c r="D2" s="7"/>
      <c r="E2" s="7"/>
      <c r="F2" s="7"/>
    </row>
    <row r="3" spans="1:9" ht="39.75" customHeight="1">
      <c r="A3" s="155" t="s">
        <v>13</v>
      </c>
      <c r="B3" s="155"/>
      <c r="C3" s="155"/>
      <c r="D3" s="155"/>
      <c r="E3" s="155"/>
      <c r="F3" s="155"/>
    </row>
    <row r="4" spans="1:9" ht="13.5" customHeight="1" thickBot="1">
      <c r="A4" s="163"/>
      <c r="B4" s="163"/>
      <c r="C4" s="163"/>
      <c r="D4" s="163"/>
      <c r="E4" s="163"/>
      <c r="F4" s="163"/>
    </row>
    <row r="5" spans="1:9" ht="24.75" customHeight="1" thickBot="1">
      <c r="A5" s="156" t="s">
        <v>8</v>
      </c>
      <c r="B5" s="157"/>
      <c r="C5" s="157"/>
      <c r="D5" s="157"/>
      <c r="E5" s="157"/>
      <c r="F5" s="158"/>
    </row>
    <row r="6" spans="1:9" ht="19.5" customHeight="1" thickBot="1">
      <c r="A6" s="159" t="s">
        <v>0</v>
      </c>
      <c r="B6" s="161" t="s">
        <v>1</v>
      </c>
      <c r="C6" s="166" t="s">
        <v>7</v>
      </c>
      <c r="D6" s="166"/>
      <c r="E6" s="164" t="s">
        <v>6</v>
      </c>
      <c r="F6" s="165"/>
    </row>
    <row r="7" spans="1:9" ht="18.75" customHeight="1" thickBot="1">
      <c r="A7" s="160"/>
      <c r="B7" s="162"/>
      <c r="C7" s="102" t="s">
        <v>5</v>
      </c>
      <c r="D7" s="103" t="s">
        <v>4</v>
      </c>
      <c r="E7" s="102" t="s">
        <v>5</v>
      </c>
      <c r="F7" s="104" t="s">
        <v>4</v>
      </c>
    </row>
    <row r="8" spans="1:9" ht="18.75" customHeight="1">
      <c r="A8" s="151" t="s">
        <v>45</v>
      </c>
      <c r="B8" s="151" t="s">
        <v>46</v>
      </c>
      <c r="C8" s="90" t="s">
        <v>49</v>
      </c>
      <c r="D8" s="91">
        <f>-8860272+329461</f>
        <v>-8530811</v>
      </c>
      <c r="E8" s="132">
        <v>2700</v>
      </c>
      <c r="F8" s="93">
        <v>400000</v>
      </c>
    </row>
    <row r="9" spans="1:9" ht="18.75" customHeight="1">
      <c r="A9" s="152"/>
      <c r="B9" s="152"/>
      <c r="C9" s="81"/>
      <c r="D9" s="127">
        <v>0</v>
      </c>
      <c r="E9" s="128">
        <v>6208</v>
      </c>
      <c r="F9" s="129">
        <v>2564747</v>
      </c>
    </row>
    <row r="10" spans="1:9" ht="18.75" customHeight="1">
      <c r="A10" s="152"/>
      <c r="B10" s="152"/>
      <c r="C10" s="81"/>
      <c r="D10" s="127">
        <v>0</v>
      </c>
      <c r="E10" s="128">
        <v>6258</v>
      </c>
      <c r="F10" s="129">
        <v>81671</v>
      </c>
    </row>
    <row r="11" spans="1:9" ht="18.75" customHeight="1" thickBot="1">
      <c r="A11" s="153"/>
      <c r="B11" s="152"/>
      <c r="C11" s="82"/>
      <c r="D11" s="124">
        <v>0</v>
      </c>
      <c r="E11" s="125">
        <v>6290</v>
      </c>
      <c r="F11" s="126">
        <v>150000</v>
      </c>
    </row>
    <row r="12" spans="1:9" ht="18.75" customHeight="1">
      <c r="A12" s="151" t="s">
        <v>50</v>
      </c>
      <c r="B12" s="151" t="s">
        <v>51</v>
      </c>
      <c r="C12" s="90" t="s">
        <v>52</v>
      </c>
      <c r="D12" s="91">
        <v>-66470</v>
      </c>
      <c r="E12" s="92"/>
      <c r="F12" s="93">
        <v>0</v>
      </c>
    </row>
    <row r="13" spans="1:9" ht="18.75" customHeight="1" thickBot="1">
      <c r="A13" s="153"/>
      <c r="B13" s="153"/>
      <c r="C13" s="94" t="s">
        <v>53</v>
      </c>
      <c r="D13" s="95">
        <v>-7820</v>
      </c>
      <c r="E13" s="96"/>
      <c r="F13" s="97">
        <v>0</v>
      </c>
    </row>
    <row r="14" spans="1:9" ht="18.75" customHeight="1" thickBot="1">
      <c r="A14" s="110" t="s">
        <v>47</v>
      </c>
      <c r="B14" s="110" t="s">
        <v>48</v>
      </c>
      <c r="C14" s="106"/>
      <c r="D14" s="107">
        <v>0</v>
      </c>
      <c r="E14" s="108">
        <v>2058</v>
      </c>
      <c r="F14" s="109">
        <v>27085</v>
      </c>
      <c r="G14" s="1"/>
    </row>
    <row r="15" spans="1:9" ht="16.5" customHeight="1" thickBot="1">
      <c r="A15" s="147" t="s">
        <v>3</v>
      </c>
      <c r="B15" s="148"/>
      <c r="C15" s="33"/>
      <c r="D15" s="18">
        <f>SUM(D8:D14)</f>
        <v>-8605101</v>
      </c>
      <c r="E15" s="29"/>
      <c r="F15" s="18">
        <f>SUM(F8:F14)</f>
        <v>3223503</v>
      </c>
      <c r="G15" s="1"/>
      <c r="I15" s="6"/>
    </row>
    <row r="16" spans="1:9" ht="16.5" customHeight="1" thickBot="1">
      <c r="A16" s="149" t="s">
        <v>2</v>
      </c>
      <c r="B16" s="150"/>
      <c r="C16" s="22"/>
      <c r="D16" s="19"/>
      <c r="E16" s="30"/>
      <c r="F16" s="19"/>
      <c r="G16" s="1"/>
      <c r="I16" s="6"/>
    </row>
    <row r="17" spans="1:8" ht="21" customHeight="1" thickBot="1">
      <c r="A17" s="145" t="s">
        <v>14</v>
      </c>
      <c r="B17" s="146"/>
      <c r="C17" s="14"/>
      <c r="D17" s="20">
        <f>SUM(D12:D13)</f>
        <v>-74290</v>
      </c>
      <c r="E17" s="31"/>
      <c r="F17" s="20">
        <f>SUM(F8,F14)</f>
        <v>427085</v>
      </c>
      <c r="G17" s="3"/>
      <c r="H17" s="1"/>
    </row>
    <row r="18" spans="1:8" ht="26.25" customHeight="1" thickBot="1">
      <c r="A18" s="143" t="s">
        <v>15</v>
      </c>
      <c r="B18" s="144"/>
      <c r="C18" s="23"/>
      <c r="D18" s="21">
        <f>SUM(D8)</f>
        <v>-8530811</v>
      </c>
      <c r="E18" s="32"/>
      <c r="F18" s="21">
        <f>SUM(F9:F11)</f>
        <v>2796418</v>
      </c>
      <c r="G18" s="3"/>
      <c r="H18" s="1"/>
    </row>
    <row r="19" spans="1:8" ht="15">
      <c r="A19" s="2"/>
      <c r="B19" s="4"/>
      <c r="C19" s="4"/>
      <c r="D19" s="10">
        <f>SUM(D17:D18)</f>
        <v>-8605101</v>
      </c>
      <c r="E19" s="10"/>
      <c r="F19" s="10">
        <f>SUM(F17:F18)</f>
        <v>3223503</v>
      </c>
      <c r="G19" s="3"/>
      <c r="H19" s="1"/>
    </row>
    <row r="20" spans="1:8" ht="15">
      <c r="A20" s="2"/>
      <c r="B20" s="2"/>
      <c r="C20" s="3"/>
      <c r="D20" s="10">
        <f>D15-D19</f>
        <v>0</v>
      </c>
      <c r="E20" s="10"/>
      <c r="F20" s="10">
        <f>SUM(F15-F19)</f>
        <v>0</v>
      </c>
      <c r="G20" s="3"/>
    </row>
    <row r="21" spans="1:8">
      <c r="A21" s="2"/>
      <c r="B21" s="2"/>
      <c r="C21" s="9"/>
      <c r="D21" s="3"/>
      <c r="E21" s="3"/>
      <c r="F21" s="2"/>
      <c r="G21" s="2"/>
    </row>
    <row r="22" spans="1:8">
      <c r="A22" s="2"/>
      <c r="B22" s="2"/>
      <c r="C22" s="8"/>
      <c r="D22" s="8"/>
      <c r="E22" s="3"/>
      <c r="F22" s="2"/>
      <c r="G22" s="2"/>
    </row>
    <row r="23" spans="1:8">
      <c r="A23" s="2"/>
      <c r="B23" s="2"/>
      <c r="C23" s="2"/>
      <c r="D23" s="2"/>
      <c r="E23" s="2"/>
      <c r="F23" s="2"/>
      <c r="G23" s="2"/>
    </row>
    <row r="24" spans="1:8">
      <c r="A24" s="2"/>
      <c r="B24" s="2"/>
      <c r="C24" s="2"/>
      <c r="D24" s="2"/>
      <c r="E24" s="3"/>
      <c r="F24" s="2"/>
      <c r="G24" s="2"/>
    </row>
    <row r="25" spans="1:8">
      <c r="A25" s="2"/>
      <c r="B25" s="2"/>
      <c r="C25" s="8"/>
      <c r="D25" s="2"/>
      <c r="E25" s="2"/>
      <c r="F25" s="2"/>
      <c r="G25" s="2"/>
    </row>
  </sheetData>
  <mergeCells count="16">
    <mergeCell ref="A1:F1"/>
    <mergeCell ref="A3:F3"/>
    <mergeCell ref="A5:F5"/>
    <mergeCell ref="A6:A7"/>
    <mergeCell ref="B6:B7"/>
    <mergeCell ref="A4:F4"/>
    <mergeCell ref="E6:F6"/>
    <mergeCell ref="C6:D6"/>
    <mergeCell ref="A18:B18"/>
    <mergeCell ref="A17:B17"/>
    <mergeCell ref="A15:B15"/>
    <mergeCell ref="A16:B16"/>
    <mergeCell ref="B8:B11"/>
    <mergeCell ref="A8:A11"/>
    <mergeCell ref="B12:B13"/>
    <mergeCell ref="A12:A13"/>
  </mergeCells>
  <printOptions horizontalCentered="1"/>
  <pageMargins left="0.70866141732283472" right="0.5118110236220472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34" zoomScale="110" zoomScaleSheetLayoutView="110" workbookViewId="0">
      <selection activeCell="H52" sqref="H52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125" bestFit="1" customWidth="1"/>
  </cols>
  <sheetData>
    <row r="1" spans="1:9" ht="54.75" customHeight="1">
      <c r="A1" s="154" t="s">
        <v>44</v>
      </c>
      <c r="B1" s="154"/>
      <c r="C1" s="154"/>
      <c r="D1" s="154"/>
      <c r="E1" s="154"/>
      <c r="F1" s="154"/>
    </row>
    <row r="2" spans="1:9" ht="14.25" customHeight="1">
      <c r="A2" s="12"/>
      <c r="B2" s="12"/>
      <c r="C2" s="13"/>
      <c r="D2" s="13"/>
      <c r="E2" s="13"/>
      <c r="F2" s="13"/>
    </row>
    <row r="3" spans="1:9" ht="22.5" customHeight="1">
      <c r="A3" s="155" t="s">
        <v>10</v>
      </c>
      <c r="B3" s="155"/>
      <c r="C3" s="155"/>
      <c r="D3" s="155"/>
      <c r="E3" s="155"/>
      <c r="F3" s="155"/>
    </row>
    <row r="4" spans="1:9" ht="13.5" customHeight="1" thickBot="1">
      <c r="A4" s="163"/>
      <c r="B4" s="163"/>
      <c r="C4" s="163"/>
      <c r="D4" s="163"/>
      <c r="E4" s="163"/>
      <c r="F4" s="163"/>
    </row>
    <row r="5" spans="1:9" ht="24.75" customHeight="1" thickBot="1">
      <c r="A5" s="170" t="s">
        <v>9</v>
      </c>
      <c r="B5" s="171"/>
      <c r="C5" s="171"/>
      <c r="D5" s="171"/>
      <c r="E5" s="171"/>
      <c r="F5" s="172"/>
    </row>
    <row r="6" spans="1:9" ht="19.5" customHeight="1" thickBot="1">
      <c r="A6" s="173" t="s">
        <v>0</v>
      </c>
      <c r="B6" s="175" t="s">
        <v>1</v>
      </c>
      <c r="C6" s="177" t="s">
        <v>7</v>
      </c>
      <c r="D6" s="177"/>
      <c r="E6" s="178" t="s">
        <v>6</v>
      </c>
      <c r="F6" s="179"/>
    </row>
    <row r="7" spans="1:9" ht="18.75" customHeight="1" thickBot="1">
      <c r="A7" s="174"/>
      <c r="B7" s="176"/>
      <c r="C7" s="36" t="s">
        <v>5</v>
      </c>
      <c r="D7" s="34" t="s">
        <v>4</v>
      </c>
      <c r="E7" s="37" t="s">
        <v>5</v>
      </c>
      <c r="F7" s="35" t="s">
        <v>4</v>
      </c>
    </row>
    <row r="8" spans="1:9" ht="15.75" customHeight="1" thickBot="1">
      <c r="A8" s="123" t="s">
        <v>54</v>
      </c>
      <c r="B8" s="122" t="s">
        <v>55</v>
      </c>
      <c r="C8" s="98"/>
      <c r="D8" s="99">
        <v>0</v>
      </c>
      <c r="E8" s="100">
        <v>6610</v>
      </c>
      <c r="F8" s="99">
        <v>3099833</v>
      </c>
      <c r="G8" s="1"/>
    </row>
    <row r="9" spans="1:9" ht="15.75" customHeight="1">
      <c r="A9" s="151" t="s">
        <v>45</v>
      </c>
      <c r="B9" s="167" t="s">
        <v>46</v>
      </c>
      <c r="C9" s="101"/>
      <c r="D9" s="89">
        <v>0</v>
      </c>
      <c r="E9" s="88">
        <v>4270</v>
      </c>
      <c r="F9" s="89">
        <v>400000</v>
      </c>
      <c r="G9" s="1"/>
    </row>
    <row r="10" spans="1:9" ht="15.75" customHeight="1">
      <c r="A10" s="152"/>
      <c r="B10" s="168"/>
      <c r="C10" s="85"/>
      <c r="D10" s="84">
        <v>0</v>
      </c>
      <c r="E10" s="87">
        <v>6050</v>
      </c>
      <c r="F10" s="86">
        <f>150000+84178</f>
        <v>234178</v>
      </c>
      <c r="G10" s="1"/>
    </row>
    <row r="11" spans="1:9" ht="15.75" customHeight="1">
      <c r="A11" s="152"/>
      <c r="B11" s="168"/>
      <c r="C11" s="85"/>
      <c r="D11" s="84">
        <v>0</v>
      </c>
      <c r="E11" s="113">
        <v>6058</v>
      </c>
      <c r="F11" s="84">
        <f>4240249+81671+329461</f>
        <v>4651381</v>
      </c>
      <c r="G11" s="1"/>
      <c r="I11" s="1"/>
    </row>
    <row r="12" spans="1:9" ht="15.75" customHeight="1">
      <c r="A12" s="152"/>
      <c r="B12" s="168"/>
      <c r="C12" s="85"/>
      <c r="D12" s="84">
        <v>0</v>
      </c>
      <c r="E12" s="83">
        <v>6059</v>
      </c>
      <c r="F12" s="84">
        <f>748280+9075+36607</f>
        <v>793962</v>
      </c>
      <c r="G12" s="1"/>
    </row>
    <row r="13" spans="1:9" ht="15.75" customHeight="1" thickBot="1">
      <c r="A13" s="153"/>
      <c r="B13" s="169"/>
      <c r="C13" s="135"/>
      <c r="D13" s="117">
        <v>0</v>
      </c>
      <c r="E13" s="118">
        <v>6208</v>
      </c>
      <c r="F13" s="117">
        <v>2564747</v>
      </c>
      <c r="G13" s="1"/>
      <c r="H13" s="1"/>
    </row>
    <row r="14" spans="1:9" ht="15.75" customHeight="1" thickBot="1">
      <c r="A14" s="110" t="s">
        <v>56</v>
      </c>
      <c r="B14" s="116" t="s">
        <v>57</v>
      </c>
      <c r="C14" s="106"/>
      <c r="D14" s="114">
        <v>0</v>
      </c>
      <c r="E14" s="115">
        <v>6300</v>
      </c>
      <c r="F14" s="114">
        <v>200000</v>
      </c>
      <c r="G14" s="1"/>
      <c r="H14" s="1"/>
    </row>
    <row r="15" spans="1:9" ht="15.75" customHeight="1">
      <c r="A15" s="151" t="s">
        <v>58</v>
      </c>
      <c r="B15" s="167" t="s">
        <v>59</v>
      </c>
      <c r="C15" s="90"/>
      <c r="D15" s="89">
        <v>0</v>
      </c>
      <c r="E15" s="88">
        <v>4530</v>
      </c>
      <c r="F15" s="89">
        <v>3019587</v>
      </c>
      <c r="G15" s="1"/>
      <c r="H15" s="1"/>
    </row>
    <row r="16" spans="1:9" ht="15.75" customHeight="1" thickBot="1">
      <c r="A16" s="153"/>
      <c r="B16" s="169"/>
      <c r="C16" s="94"/>
      <c r="D16" s="111">
        <v>0</v>
      </c>
      <c r="E16" s="112">
        <v>4570</v>
      </c>
      <c r="F16" s="111">
        <v>1089631</v>
      </c>
      <c r="G16" s="1"/>
      <c r="H16" s="1"/>
    </row>
    <row r="17" spans="1:8" ht="15.75" customHeight="1">
      <c r="A17" s="151" t="s">
        <v>60</v>
      </c>
      <c r="B17" s="167" t="s">
        <v>61</v>
      </c>
      <c r="C17" s="90" t="s">
        <v>62</v>
      </c>
      <c r="D17" s="89">
        <v>-5120</v>
      </c>
      <c r="E17" s="121"/>
      <c r="F17" s="120">
        <v>0</v>
      </c>
      <c r="G17" s="1"/>
      <c r="H17" s="1"/>
    </row>
    <row r="18" spans="1:8" ht="15.75" customHeight="1" thickBot="1">
      <c r="A18" s="152"/>
      <c r="B18" s="169"/>
      <c r="C18" s="81" t="s">
        <v>63</v>
      </c>
      <c r="D18" s="84">
        <v>-569</v>
      </c>
      <c r="E18" s="83"/>
      <c r="F18" s="84">
        <v>0</v>
      </c>
      <c r="G18" s="1"/>
      <c r="H18" s="1"/>
    </row>
    <row r="19" spans="1:8" ht="15.75" customHeight="1">
      <c r="A19" s="152"/>
      <c r="B19" s="167" t="s">
        <v>64</v>
      </c>
      <c r="C19" s="90"/>
      <c r="D19" s="89">
        <v>0</v>
      </c>
      <c r="E19" s="88">
        <v>4018</v>
      </c>
      <c r="F19" s="89">
        <v>24224</v>
      </c>
      <c r="G19" s="1"/>
      <c r="H19" s="1"/>
    </row>
    <row r="20" spans="1:8" ht="15.75" customHeight="1">
      <c r="A20" s="152"/>
      <c r="B20" s="168"/>
      <c r="C20" s="81"/>
      <c r="D20" s="84">
        <v>0</v>
      </c>
      <c r="E20" s="83">
        <v>4118</v>
      </c>
      <c r="F20" s="84">
        <v>5045</v>
      </c>
      <c r="G20" s="1"/>
      <c r="H20" s="1"/>
    </row>
    <row r="21" spans="1:8" ht="15.75" customHeight="1">
      <c r="A21" s="152"/>
      <c r="B21" s="168"/>
      <c r="C21" s="81"/>
      <c r="D21" s="84">
        <v>0</v>
      </c>
      <c r="E21" s="83">
        <v>4128</v>
      </c>
      <c r="F21" s="84">
        <v>2286</v>
      </c>
      <c r="G21" s="1"/>
      <c r="H21" s="1"/>
    </row>
    <row r="22" spans="1:8" ht="17.25" customHeight="1">
      <c r="A22" s="152"/>
      <c r="B22" s="168"/>
      <c r="C22" s="82"/>
      <c r="D22" s="99">
        <v>0</v>
      </c>
      <c r="E22" s="100">
        <v>4268</v>
      </c>
      <c r="F22" s="99">
        <v>11000</v>
      </c>
      <c r="G22" s="1"/>
      <c r="H22" s="1"/>
    </row>
    <row r="23" spans="1:8" ht="15.75" customHeight="1">
      <c r="A23" s="152"/>
      <c r="B23" s="168"/>
      <c r="C23" s="130"/>
      <c r="D23" s="86">
        <v>0</v>
      </c>
      <c r="E23" s="87">
        <v>4278</v>
      </c>
      <c r="F23" s="86">
        <v>23000</v>
      </c>
      <c r="G23" s="1"/>
      <c r="H23" s="1"/>
    </row>
    <row r="24" spans="1:8" ht="15.75" customHeight="1">
      <c r="A24" s="152"/>
      <c r="B24" s="168"/>
      <c r="C24" s="81"/>
      <c r="D24" s="84">
        <v>0</v>
      </c>
      <c r="E24" s="83">
        <v>4308</v>
      </c>
      <c r="F24" s="84">
        <v>254542</v>
      </c>
      <c r="G24" s="1"/>
      <c r="H24" s="1"/>
    </row>
    <row r="25" spans="1:8" ht="15.75" customHeight="1">
      <c r="A25" s="152"/>
      <c r="B25" s="168"/>
      <c r="C25" s="82"/>
      <c r="D25" s="99">
        <v>0</v>
      </c>
      <c r="E25" s="100">
        <v>4368</v>
      </c>
      <c r="F25" s="99">
        <v>3100</v>
      </c>
      <c r="G25" s="1"/>
      <c r="H25" s="1"/>
    </row>
    <row r="26" spans="1:8" ht="15.75" customHeight="1">
      <c r="A26" s="152"/>
      <c r="B26" s="168"/>
      <c r="C26" s="81"/>
      <c r="D26" s="84">
        <v>0</v>
      </c>
      <c r="E26" s="83">
        <v>4528</v>
      </c>
      <c r="F26" s="84">
        <v>3000</v>
      </c>
      <c r="G26" s="1"/>
      <c r="H26" s="1"/>
    </row>
    <row r="27" spans="1:8" ht="15.75" customHeight="1" thickBot="1">
      <c r="A27" s="153"/>
      <c r="B27" s="169"/>
      <c r="C27" s="94"/>
      <c r="D27" s="111">
        <v>0</v>
      </c>
      <c r="E27" s="112">
        <v>4708</v>
      </c>
      <c r="F27" s="111">
        <v>24000</v>
      </c>
      <c r="G27" s="1"/>
      <c r="H27" s="1"/>
    </row>
    <row r="28" spans="1:8" ht="15.75" customHeight="1">
      <c r="A28" s="151" t="s">
        <v>65</v>
      </c>
      <c r="B28" s="167" t="s">
        <v>66</v>
      </c>
      <c r="C28" s="82"/>
      <c r="D28" s="99">
        <v>0</v>
      </c>
      <c r="E28" s="100">
        <v>4260</v>
      </c>
      <c r="F28" s="99">
        <v>48006</v>
      </c>
      <c r="G28" s="1"/>
      <c r="H28" s="1"/>
    </row>
    <row r="29" spans="1:8" ht="15.75" customHeight="1" thickBot="1">
      <c r="A29" s="153"/>
      <c r="B29" s="169"/>
      <c r="C29" s="94"/>
      <c r="D29" s="111">
        <v>0</v>
      </c>
      <c r="E29" s="112">
        <v>4270</v>
      </c>
      <c r="F29" s="111">
        <v>60000</v>
      </c>
      <c r="G29" s="1"/>
      <c r="H29" s="1"/>
    </row>
    <row r="30" spans="1:8" ht="15.75" customHeight="1" thickBot="1">
      <c r="A30" s="151" t="s">
        <v>47</v>
      </c>
      <c r="B30" s="116" t="s">
        <v>67</v>
      </c>
      <c r="C30" s="106"/>
      <c r="D30" s="114">
        <v>0</v>
      </c>
      <c r="E30" s="115">
        <v>2710</v>
      </c>
      <c r="F30" s="114">
        <v>50000</v>
      </c>
      <c r="G30" s="1"/>
      <c r="H30" s="1"/>
    </row>
    <row r="31" spans="1:8" ht="15.75" customHeight="1">
      <c r="A31" s="152"/>
      <c r="B31" s="167" t="s">
        <v>48</v>
      </c>
      <c r="C31" s="119"/>
      <c r="D31" s="120">
        <v>0</v>
      </c>
      <c r="E31" s="121">
        <v>4018</v>
      </c>
      <c r="F31" s="120">
        <v>12108</v>
      </c>
      <c r="G31" s="1"/>
      <c r="H31" s="1"/>
    </row>
    <row r="32" spans="1:8" ht="15.75" customHeight="1">
      <c r="A32" s="152"/>
      <c r="B32" s="168"/>
      <c r="C32" s="82"/>
      <c r="D32" s="99">
        <v>0</v>
      </c>
      <c r="E32" s="100">
        <v>4019</v>
      </c>
      <c r="F32" s="99">
        <v>2137</v>
      </c>
      <c r="G32" s="1"/>
      <c r="H32" s="1"/>
    </row>
    <row r="33" spans="1:8" ht="15.75" customHeight="1">
      <c r="A33" s="152"/>
      <c r="B33" s="168"/>
      <c r="C33" s="81"/>
      <c r="D33" s="84">
        <v>0</v>
      </c>
      <c r="E33" s="83">
        <v>4048</v>
      </c>
      <c r="F33" s="84">
        <v>6383</v>
      </c>
      <c r="G33" s="1"/>
      <c r="H33" s="1"/>
    </row>
    <row r="34" spans="1:8" ht="15.75" customHeight="1">
      <c r="A34" s="152"/>
      <c r="B34" s="168"/>
      <c r="C34" s="82"/>
      <c r="D34" s="99">
        <v>0</v>
      </c>
      <c r="E34" s="100">
        <v>4049</v>
      </c>
      <c r="F34" s="99">
        <v>1127</v>
      </c>
      <c r="G34" s="1"/>
      <c r="H34" s="1"/>
    </row>
    <row r="35" spans="1:8" ht="15.75" customHeight="1">
      <c r="A35" s="152"/>
      <c r="B35" s="168"/>
      <c r="C35" s="81"/>
      <c r="D35" s="84">
        <v>0</v>
      </c>
      <c r="E35" s="83">
        <v>4118</v>
      </c>
      <c r="F35" s="84">
        <v>3131</v>
      </c>
      <c r="G35" s="1"/>
      <c r="H35" s="1"/>
    </row>
    <row r="36" spans="1:8" ht="15.75" customHeight="1">
      <c r="A36" s="152"/>
      <c r="B36" s="168"/>
      <c r="C36" s="82"/>
      <c r="D36" s="99">
        <v>0</v>
      </c>
      <c r="E36" s="100">
        <v>4119</v>
      </c>
      <c r="F36" s="99">
        <v>552</v>
      </c>
      <c r="G36" s="1"/>
      <c r="H36" s="1"/>
    </row>
    <row r="37" spans="1:8" ht="15.75" customHeight="1">
      <c r="A37" s="152"/>
      <c r="B37" s="168"/>
      <c r="C37" s="81"/>
      <c r="D37" s="84">
        <v>0</v>
      </c>
      <c r="E37" s="83">
        <v>4128</v>
      </c>
      <c r="F37" s="84">
        <v>452</v>
      </c>
      <c r="G37" s="1"/>
      <c r="H37" s="1"/>
    </row>
    <row r="38" spans="1:8" ht="15.75" customHeight="1">
      <c r="A38" s="152"/>
      <c r="B38" s="168"/>
      <c r="C38" s="82"/>
      <c r="D38" s="99">
        <v>0</v>
      </c>
      <c r="E38" s="100">
        <v>4129</v>
      </c>
      <c r="F38" s="99">
        <v>79</v>
      </c>
      <c r="G38" s="1"/>
      <c r="H38" s="1"/>
    </row>
    <row r="39" spans="1:8" ht="15.75" customHeight="1">
      <c r="A39" s="152"/>
      <c r="B39" s="168"/>
      <c r="C39" s="81"/>
      <c r="D39" s="84">
        <v>0</v>
      </c>
      <c r="E39" s="83">
        <v>4218</v>
      </c>
      <c r="F39" s="84">
        <v>5011</v>
      </c>
      <c r="G39" s="1"/>
      <c r="H39" s="1"/>
    </row>
    <row r="40" spans="1:8" ht="15.75" customHeight="1" thickBot="1">
      <c r="A40" s="153"/>
      <c r="B40" s="169"/>
      <c r="C40" s="105"/>
      <c r="D40" s="117">
        <v>0</v>
      </c>
      <c r="E40" s="118">
        <v>4219</v>
      </c>
      <c r="F40" s="117">
        <v>884</v>
      </c>
      <c r="G40" s="1"/>
      <c r="H40" s="1"/>
    </row>
    <row r="41" spans="1:8" ht="15.75" customHeight="1">
      <c r="A41" s="151" t="s">
        <v>68</v>
      </c>
      <c r="B41" s="167" t="s">
        <v>69</v>
      </c>
      <c r="C41" s="90"/>
      <c r="D41" s="89">
        <v>0</v>
      </c>
      <c r="E41" s="88">
        <v>2480</v>
      </c>
      <c r="F41" s="89">
        <v>48000</v>
      </c>
      <c r="G41" s="1"/>
      <c r="H41" s="1"/>
    </row>
    <row r="42" spans="1:8" ht="15.75" customHeight="1">
      <c r="A42" s="152"/>
      <c r="B42" s="168"/>
      <c r="C42" s="81"/>
      <c r="D42" s="84">
        <v>0</v>
      </c>
      <c r="E42" s="83">
        <v>2800</v>
      </c>
      <c r="F42" s="84">
        <v>30000</v>
      </c>
      <c r="G42" s="1"/>
      <c r="H42" s="1"/>
    </row>
    <row r="43" spans="1:8" ht="15.75" customHeight="1">
      <c r="A43" s="152"/>
      <c r="B43" s="168"/>
      <c r="C43" s="131"/>
      <c r="D43" s="133">
        <v>0</v>
      </c>
      <c r="E43" s="134">
        <v>6220</v>
      </c>
      <c r="F43" s="133">
        <v>76484</v>
      </c>
      <c r="G43" s="1"/>
      <c r="H43" s="1"/>
    </row>
    <row r="44" spans="1:8" ht="15.75" customHeight="1" thickBot="1">
      <c r="A44" s="152"/>
      <c r="B44" s="169"/>
      <c r="C44" s="94"/>
      <c r="D44" s="111">
        <v>0</v>
      </c>
      <c r="E44" s="112">
        <v>6229</v>
      </c>
      <c r="F44" s="111">
        <v>11888</v>
      </c>
      <c r="G44" s="1"/>
      <c r="H44" s="1"/>
    </row>
    <row r="45" spans="1:8" ht="15.75" customHeight="1">
      <c r="A45" s="152"/>
      <c r="B45" s="167" t="s">
        <v>71</v>
      </c>
      <c r="C45" s="82" t="s">
        <v>73</v>
      </c>
      <c r="D45" s="99">
        <v>-122411</v>
      </c>
      <c r="E45" s="100">
        <v>2480</v>
      </c>
      <c r="F45" s="99">
        <v>33000</v>
      </c>
      <c r="G45" s="1"/>
      <c r="H45" s="1"/>
    </row>
    <row r="46" spans="1:8" ht="15.75" customHeight="1">
      <c r="A46" s="152"/>
      <c r="B46" s="168"/>
      <c r="C46" s="81" t="s">
        <v>72</v>
      </c>
      <c r="D46" s="84">
        <f>-180000-75840</f>
        <v>-255840</v>
      </c>
      <c r="E46" s="83">
        <v>2800</v>
      </c>
      <c r="F46" s="84">
        <v>27135</v>
      </c>
      <c r="G46" s="1"/>
      <c r="H46" s="1"/>
    </row>
    <row r="47" spans="1:8" ht="15.75" customHeight="1" thickBot="1">
      <c r="A47" s="152"/>
      <c r="B47" s="169"/>
      <c r="C47" s="82"/>
      <c r="D47" s="99">
        <v>0</v>
      </c>
      <c r="E47" s="100">
        <v>6220</v>
      </c>
      <c r="F47" s="99">
        <f>43558+52934</f>
        <v>96492</v>
      </c>
      <c r="G47" s="1"/>
      <c r="H47" s="1"/>
    </row>
    <row r="48" spans="1:8" ht="15.75" customHeight="1" thickBot="1">
      <c r="A48" s="153"/>
      <c r="B48" s="116" t="s">
        <v>70</v>
      </c>
      <c r="C48" s="106"/>
      <c r="D48" s="114">
        <v>0</v>
      </c>
      <c r="E48" s="115">
        <v>4170</v>
      </c>
      <c r="F48" s="114">
        <v>60800</v>
      </c>
      <c r="G48" s="1"/>
      <c r="H48" s="1"/>
    </row>
    <row r="49" spans="1:9" ht="18" customHeight="1" thickBot="1">
      <c r="A49" s="147" t="s">
        <v>3</v>
      </c>
      <c r="B49" s="148"/>
      <c r="C49" s="26"/>
      <c r="D49" s="24">
        <f>SUM(D8:D48)</f>
        <v>-383940</v>
      </c>
      <c r="E49" s="28"/>
      <c r="F49" s="27">
        <f>SUM(F8:F48)</f>
        <v>16977185</v>
      </c>
      <c r="G49" s="1"/>
      <c r="I49" s="6"/>
    </row>
    <row r="50" spans="1:9" ht="16.5" thickBot="1">
      <c r="A50" s="149" t="s">
        <v>2</v>
      </c>
      <c r="B50" s="150"/>
      <c r="C50" s="22"/>
      <c r="D50" s="19"/>
      <c r="E50" s="15"/>
      <c r="F50" s="19"/>
      <c r="G50" s="1"/>
      <c r="I50" s="6"/>
    </row>
    <row r="51" spans="1:9" ht="19.5" customHeight="1" thickBot="1">
      <c r="A51" s="145" t="s">
        <v>11</v>
      </c>
      <c r="B51" s="145"/>
      <c r="C51" s="14"/>
      <c r="D51" s="20">
        <f>SUM(D17:D18,D45)</f>
        <v>-128100</v>
      </c>
      <c r="E51" s="16"/>
      <c r="F51" s="25">
        <f>SUM(F9,F15:F16,F19:F30,F31:F40,F41,F42,F45,F46,F48)</f>
        <v>5248220</v>
      </c>
      <c r="G51" s="1"/>
      <c r="I51" s="6"/>
    </row>
    <row r="52" spans="1:9" ht="21.75" customHeight="1" thickBot="1">
      <c r="A52" s="143" t="s">
        <v>12</v>
      </c>
      <c r="B52" s="181"/>
      <c r="C52" s="23"/>
      <c r="D52" s="21">
        <f>SUM(D46)</f>
        <v>-255840</v>
      </c>
      <c r="E52" s="17"/>
      <c r="F52" s="21">
        <f>SUM(F8,F10:F14,F43:F44,F47)</f>
        <v>11728965</v>
      </c>
      <c r="G52" s="3"/>
      <c r="H52" s="1"/>
    </row>
    <row r="53" spans="1:9" ht="15">
      <c r="A53" s="2"/>
      <c r="B53" s="5"/>
      <c r="C53" s="11"/>
      <c r="D53" s="10">
        <f>SUM(D51:D52)</f>
        <v>-383940</v>
      </c>
      <c r="E53" s="10"/>
      <c r="F53" s="10">
        <f>SUM(F51:F52)</f>
        <v>16977185</v>
      </c>
      <c r="G53" s="3"/>
      <c r="H53" s="1"/>
    </row>
    <row r="54" spans="1:9" ht="15">
      <c r="A54" s="2"/>
      <c r="B54" s="4"/>
      <c r="C54" s="4"/>
      <c r="D54" s="10">
        <f>D49-D53</f>
        <v>0</v>
      </c>
      <c r="E54" s="10"/>
      <c r="F54" s="10">
        <f>F49-F53</f>
        <v>0</v>
      </c>
      <c r="G54" s="2"/>
      <c r="H54" s="1"/>
    </row>
    <row r="55" spans="1:9" ht="15">
      <c r="A55" s="2"/>
      <c r="B55" s="2"/>
      <c r="C55" s="3"/>
      <c r="D55" s="10"/>
      <c r="E55" s="10"/>
      <c r="F55" s="10"/>
      <c r="G55" s="3"/>
    </row>
    <row r="56" spans="1:9">
      <c r="A56" s="2"/>
      <c r="B56" s="2"/>
      <c r="C56" s="9"/>
      <c r="D56" s="3"/>
      <c r="E56" s="3"/>
      <c r="F56" s="2"/>
      <c r="G56" s="2"/>
    </row>
    <row r="57" spans="1:9">
      <c r="A57" s="2"/>
      <c r="B57" s="2"/>
      <c r="C57" s="8"/>
      <c r="D57" s="8"/>
      <c r="E57" s="3"/>
      <c r="F57" s="2"/>
      <c r="G57" s="2"/>
    </row>
    <row r="58" spans="1:9" ht="198" customHeight="1">
      <c r="A58" s="180"/>
      <c r="B58" s="180"/>
      <c r="C58" s="180"/>
      <c r="D58" s="180"/>
      <c r="E58" s="180"/>
      <c r="F58" s="180"/>
      <c r="G58" s="2"/>
    </row>
    <row r="59" spans="1:9">
      <c r="A59" s="2"/>
      <c r="B59" s="2"/>
      <c r="C59" s="2"/>
      <c r="D59" s="2"/>
      <c r="E59" s="3"/>
      <c r="F59" s="2"/>
      <c r="G59" s="2"/>
    </row>
    <row r="60" spans="1:9">
      <c r="A60" s="2"/>
      <c r="B60" s="2"/>
      <c r="C60" s="8"/>
      <c r="D60" s="2"/>
      <c r="E60" s="2"/>
      <c r="F60" s="2"/>
      <c r="G60" s="2"/>
    </row>
  </sheetData>
  <mergeCells count="27">
    <mergeCell ref="B9:B13"/>
    <mergeCell ref="A9:A13"/>
    <mergeCell ref="B15:B16"/>
    <mergeCell ref="A15:A16"/>
    <mergeCell ref="B17:B18"/>
    <mergeCell ref="A58:F58"/>
    <mergeCell ref="A50:B50"/>
    <mergeCell ref="A51:B51"/>
    <mergeCell ref="A52:B52"/>
    <mergeCell ref="A49:B49"/>
    <mergeCell ref="A1:F1"/>
    <mergeCell ref="A3:F3"/>
    <mergeCell ref="A4:F4"/>
    <mergeCell ref="A5:F5"/>
    <mergeCell ref="A6:A7"/>
    <mergeCell ref="B6:B7"/>
    <mergeCell ref="C6:D6"/>
    <mergeCell ref="E6:F6"/>
    <mergeCell ref="B41:B44"/>
    <mergeCell ref="B45:B47"/>
    <mergeCell ref="A41:A48"/>
    <mergeCell ref="B19:B27"/>
    <mergeCell ref="A17:A27"/>
    <mergeCell ref="B28:B29"/>
    <mergeCell ref="A28:A29"/>
    <mergeCell ref="B31:B40"/>
    <mergeCell ref="A30:A40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5" fitToHeight="0" orientation="portrait" r:id="rId1"/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9"/>
  <sheetViews>
    <sheetView view="pageBreakPreview" zoomScaleNormal="100" zoomScaleSheetLayoutView="100" workbookViewId="0">
      <selection activeCell="I9" sqref="I9"/>
    </sheetView>
  </sheetViews>
  <sheetFormatPr defaultRowHeight="12.75"/>
  <cols>
    <col min="1" max="1" width="5.125" style="39" customWidth="1"/>
    <col min="2" max="2" width="43.5" style="39" customWidth="1"/>
    <col min="3" max="4" width="12.75" style="39" customWidth="1"/>
    <col min="5" max="5" width="7.875" style="39" customWidth="1"/>
    <col min="6" max="256" width="9" style="39"/>
    <col min="257" max="257" width="5.125" style="39" customWidth="1"/>
    <col min="258" max="258" width="39.75" style="39" customWidth="1"/>
    <col min="259" max="260" width="12.75" style="39" customWidth="1"/>
    <col min="261" max="261" width="7.875" style="39" customWidth="1"/>
    <col min="262" max="512" width="9" style="39"/>
    <col min="513" max="513" width="5.125" style="39" customWidth="1"/>
    <col min="514" max="514" width="39.75" style="39" customWidth="1"/>
    <col min="515" max="516" width="12.75" style="39" customWidth="1"/>
    <col min="517" max="517" width="7.875" style="39" customWidth="1"/>
    <col min="518" max="768" width="9" style="39"/>
    <col min="769" max="769" width="5.125" style="39" customWidth="1"/>
    <col min="770" max="770" width="39.75" style="39" customWidth="1"/>
    <col min="771" max="772" width="12.75" style="39" customWidth="1"/>
    <col min="773" max="773" width="7.875" style="39" customWidth="1"/>
    <col min="774" max="1024" width="9" style="39"/>
    <col min="1025" max="1025" width="5.125" style="39" customWidth="1"/>
    <col min="1026" max="1026" width="39.75" style="39" customWidth="1"/>
    <col min="1027" max="1028" width="12.75" style="39" customWidth="1"/>
    <col min="1029" max="1029" width="7.875" style="39" customWidth="1"/>
    <col min="1030" max="1280" width="9" style="39"/>
    <col min="1281" max="1281" width="5.125" style="39" customWidth="1"/>
    <col min="1282" max="1282" width="39.75" style="39" customWidth="1"/>
    <col min="1283" max="1284" width="12.75" style="39" customWidth="1"/>
    <col min="1285" max="1285" width="7.875" style="39" customWidth="1"/>
    <col min="1286" max="1536" width="9" style="39"/>
    <col min="1537" max="1537" width="5.125" style="39" customWidth="1"/>
    <col min="1538" max="1538" width="39.75" style="39" customWidth="1"/>
    <col min="1539" max="1540" width="12.75" style="39" customWidth="1"/>
    <col min="1541" max="1541" width="7.875" style="39" customWidth="1"/>
    <col min="1542" max="1792" width="9" style="39"/>
    <col min="1793" max="1793" width="5.125" style="39" customWidth="1"/>
    <col min="1794" max="1794" width="39.75" style="39" customWidth="1"/>
    <col min="1795" max="1796" width="12.75" style="39" customWidth="1"/>
    <col min="1797" max="1797" width="7.875" style="39" customWidth="1"/>
    <col min="1798" max="2048" width="9" style="39"/>
    <col min="2049" max="2049" width="5.125" style="39" customWidth="1"/>
    <col min="2050" max="2050" width="39.75" style="39" customWidth="1"/>
    <col min="2051" max="2052" width="12.75" style="39" customWidth="1"/>
    <col min="2053" max="2053" width="7.875" style="39" customWidth="1"/>
    <col min="2054" max="2304" width="9" style="39"/>
    <col min="2305" max="2305" width="5.125" style="39" customWidth="1"/>
    <col min="2306" max="2306" width="39.75" style="39" customWidth="1"/>
    <col min="2307" max="2308" width="12.75" style="39" customWidth="1"/>
    <col min="2309" max="2309" width="7.875" style="39" customWidth="1"/>
    <col min="2310" max="2560" width="9" style="39"/>
    <col min="2561" max="2561" width="5.125" style="39" customWidth="1"/>
    <col min="2562" max="2562" width="39.75" style="39" customWidth="1"/>
    <col min="2563" max="2564" width="12.75" style="39" customWidth="1"/>
    <col min="2565" max="2565" width="7.875" style="39" customWidth="1"/>
    <col min="2566" max="2816" width="9" style="39"/>
    <col min="2817" max="2817" width="5.125" style="39" customWidth="1"/>
    <col min="2818" max="2818" width="39.75" style="39" customWidth="1"/>
    <col min="2819" max="2820" width="12.75" style="39" customWidth="1"/>
    <col min="2821" max="2821" width="7.875" style="39" customWidth="1"/>
    <col min="2822" max="3072" width="9" style="39"/>
    <col min="3073" max="3073" width="5.125" style="39" customWidth="1"/>
    <col min="3074" max="3074" width="39.75" style="39" customWidth="1"/>
    <col min="3075" max="3076" width="12.75" style="39" customWidth="1"/>
    <col min="3077" max="3077" width="7.875" style="39" customWidth="1"/>
    <col min="3078" max="3328" width="9" style="39"/>
    <col min="3329" max="3329" width="5.125" style="39" customWidth="1"/>
    <col min="3330" max="3330" width="39.75" style="39" customWidth="1"/>
    <col min="3331" max="3332" width="12.75" style="39" customWidth="1"/>
    <col min="3333" max="3333" width="7.875" style="39" customWidth="1"/>
    <col min="3334" max="3584" width="9" style="39"/>
    <col min="3585" max="3585" width="5.125" style="39" customWidth="1"/>
    <col min="3586" max="3586" width="39.75" style="39" customWidth="1"/>
    <col min="3587" max="3588" width="12.75" style="39" customWidth="1"/>
    <col min="3589" max="3589" width="7.875" style="39" customWidth="1"/>
    <col min="3590" max="3840" width="9" style="39"/>
    <col min="3841" max="3841" width="5.125" style="39" customWidth="1"/>
    <col min="3842" max="3842" width="39.75" style="39" customWidth="1"/>
    <col min="3843" max="3844" width="12.75" style="39" customWidth="1"/>
    <col min="3845" max="3845" width="7.875" style="39" customWidth="1"/>
    <col min="3846" max="4096" width="9" style="39"/>
    <col min="4097" max="4097" width="5.125" style="39" customWidth="1"/>
    <col min="4098" max="4098" width="39.75" style="39" customWidth="1"/>
    <col min="4099" max="4100" width="12.75" style="39" customWidth="1"/>
    <col min="4101" max="4101" width="7.875" style="39" customWidth="1"/>
    <col min="4102" max="4352" width="9" style="39"/>
    <col min="4353" max="4353" width="5.125" style="39" customWidth="1"/>
    <col min="4354" max="4354" width="39.75" style="39" customWidth="1"/>
    <col min="4355" max="4356" width="12.75" style="39" customWidth="1"/>
    <col min="4357" max="4357" width="7.875" style="39" customWidth="1"/>
    <col min="4358" max="4608" width="9" style="39"/>
    <col min="4609" max="4609" width="5.125" style="39" customWidth="1"/>
    <col min="4610" max="4610" width="39.75" style="39" customWidth="1"/>
    <col min="4611" max="4612" width="12.75" style="39" customWidth="1"/>
    <col min="4613" max="4613" width="7.875" style="39" customWidth="1"/>
    <col min="4614" max="4864" width="9" style="39"/>
    <col min="4865" max="4865" width="5.125" style="39" customWidth="1"/>
    <col min="4866" max="4866" width="39.75" style="39" customWidth="1"/>
    <col min="4867" max="4868" width="12.75" style="39" customWidth="1"/>
    <col min="4869" max="4869" width="7.875" style="39" customWidth="1"/>
    <col min="4870" max="5120" width="9" style="39"/>
    <col min="5121" max="5121" width="5.125" style="39" customWidth="1"/>
    <col min="5122" max="5122" width="39.75" style="39" customWidth="1"/>
    <col min="5123" max="5124" width="12.75" style="39" customWidth="1"/>
    <col min="5125" max="5125" width="7.875" style="39" customWidth="1"/>
    <col min="5126" max="5376" width="9" style="39"/>
    <col min="5377" max="5377" width="5.125" style="39" customWidth="1"/>
    <col min="5378" max="5378" width="39.75" style="39" customWidth="1"/>
    <col min="5379" max="5380" width="12.75" style="39" customWidth="1"/>
    <col min="5381" max="5381" width="7.875" style="39" customWidth="1"/>
    <col min="5382" max="5632" width="9" style="39"/>
    <col min="5633" max="5633" width="5.125" style="39" customWidth="1"/>
    <col min="5634" max="5634" width="39.75" style="39" customWidth="1"/>
    <col min="5635" max="5636" width="12.75" style="39" customWidth="1"/>
    <col min="5637" max="5637" width="7.875" style="39" customWidth="1"/>
    <col min="5638" max="5888" width="9" style="39"/>
    <col min="5889" max="5889" width="5.125" style="39" customWidth="1"/>
    <col min="5890" max="5890" width="39.75" style="39" customWidth="1"/>
    <col min="5891" max="5892" width="12.75" style="39" customWidth="1"/>
    <col min="5893" max="5893" width="7.875" style="39" customWidth="1"/>
    <col min="5894" max="6144" width="9" style="39"/>
    <col min="6145" max="6145" width="5.125" style="39" customWidth="1"/>
    <col min="6146" max="6146" width="39.75" style="39" customWidth="1"/>
    <col min="6147" max="6148" width="12.75" style="39" customWidth="1"/>
    <col min="6149" max="6149" width="7.875" style="39" customWidth="1"/>
    <col min="6150" max="6400" width="9" style="39"/>
    <col min="6401" max="6401" width="5.125" style="39" customWidth="1"/>
    <col min="6402" max="6402" width="39.75" style="39" customWidth="1"/>
    <col min="6403" max="6404" width="12.75" style="39" customWidth="1"/>
    <col min="6405" max="6405" width="7.875" style="39" customWidth="1"/>
    <col min="6406" max="6656" width="9" style="39"/>
    <col min="6657" max="6657" width="5.125" style="39" customWidth="1"/>
    <col min="6658" max="6658" width="39.75" style="39" customWidth="1"/>
    <col min="6659" max="6660" width="12.75" style="39" customWidth="1"/>
    <col min="6661" max="6661" width="7.875" style="39" customWidth="1"/>
    <col min="6662" max="6912" width="9" style="39"/>
    <col min="6913" max="6913" width="5.125" style="39" customWidth="1"/>
    <col min="6914" max="6914" width="39.75" style="39" customWidth="1"/>
    <col min="6915" max="6916" width="12.75" style="39" customWidth="1"/>
    <col min="6917" max="6917" width="7.875" style="39" customWidth="1"/>
    <col min="6918" max="7168" width="9" style="39"/>
    <col min="7169" max="7169" width="5.125" style="39" customWidth="1"/>
    <col min="7170" max="7170" width="39.75" style="39" customWidth="1"/>
    <col min="7171" max="7172" width="12.75" style="39" customWidth="1"/>
    <col min="7173" max="7173" width="7.875" style="39" customWidth="1"/>
    <col min="7174" max="7424" width="9" style="39"/>
    <col min="7425" max="7425" width="5.125" style="39" customWidth="1"/>
    <col min="7426" max="7426" width="39.75" style="39" customWidth="1"/>
    <col min="7427" max="7428" width="12.75" style="39" customWidth="1"/>
    <col min="7429" max="7429" width="7.875" style="39" customWidth="1"/>
    <col min="7430" max="7680" width="9" style="39"/>
    <col min="7681" max="7681" width="5.125" style="39" customWidth="1"/>
    <col min="7682" max="7682" width="39.75" style="39" customWidth="1"/>
    <col min="7683" max="7684" width="12.75" style="39" customWidth="1"/>
    <col min="7685" max="7685" width="7.875" style="39" customWidth="1"/>
    <col min="7686" max="7936" width="9" style="39"/>
    <col min="7937" max="7937" width="5.125" style="39" customWidth="1"/>
    <col min="7938" max="7938" width="39.75" style="39" customWidth="1"/>
    <col min="7939" max="7940" width="12.75" style="39" customWidth="1"/>
    <col min="7941" max="7941" width="7.875" style="39" customWidth="1"/>
    <col min="7942" max="8192" width="9" style="39"/>
    <col min="8193" max="8193" width="5.125" style="39" customWidth="1"/>
    <col min="8194" max="8194" width="39.75" style="39" customWidth="1"/>
    <col min="8195" max="8196" width="12.75" style="39" customWidth="1"/>
    <col min="8197" max="8197" width="7.875" style="39" customWidth="1"/>
    <col min="8198" max="8448" width="9" style="39"/>
    <col min="8449" max="8449" width="5.125" style="39" customWidth="1"/>
    <col min="8450" max="8450" width="39.75" style="39" customWidth="1"/>
    <col min="8451" max="8452" width="12.75" style="39" customWidth="1"/>
    <col min="8453" max="8453" width="7.875" style="39" customWidth="1"/>
    <col min="8454" max="8704" width="9" style="39"/>
    <col min="8705" max="8705" width="5.125" style="39" customWidth="1"/>
    <col min="8706" max="8706" width="39.75" style="39" customWidth="1"/>
    <col min="8707" max="8708" width="12.75" style="39" customWidth="1"/>
    <col min="8709" max="8709" width="7.875" style="39" customWidth="1"/>
    <col min="8710" max="8960" width="9" style="39"/>
    <col min="8961" max="8961" width="5.125" style="39" customWidth="1"/>
    <col min="8962" max="8962" width="39.75" style="39" customWidth="1"/>
    <col min="8963" max="8964" width="12.75" style="39" customWidth="1"/>
    <col min="8965" max="8965" width="7.875" style="39" customWidth="1"/>
    <col min="8966" max="9216" width="9" style="39"/>
    <col min="9217" max="9217" width="5.125" style="39" customWidth="1"/>
    <col min="9218" max="9218" width="39.75" style="39" customWidth="1"/>
    <col min="9219" max="9220" width="12.75" style="39" customWidth="1"/>
    <col min="9221" max="9221" width="7.875" style="39" customWidth="1"/>
    <col min="9222" max="9472" width="9" style="39"/>
    <col min="9473" max="9473" width="5.125" style="39" customWidth="1"/>
    <col min="9474" max="9474" width="39.75" style="39" customWidth="1"/>
    <col min="9475" max="9476" width="12.75" style="39" customWidth="1"/>
    <col min="9477" max="9477" width="7.875" style="39" customWidth="1"/>
    <col min="9478" max="9728" width="9" style="39"/>
    <col min="9729" max="9729" width="5.125" style="39" customWidth="1"/>
    <col min="9730" max="9730" width="39.75" style="39" customWidth="1"/>
    <col min="9731" max="9732" width="12.75" style="39" customWidth="1"/>
    <col min="9733" max="9733" width="7.875" style="39" customWidth="1"/>
    <col min="9734" max="9984" width="9" style="39"/>
    <col min="9985" max="9985" width="5.125" style="39" customWidth="1"/>
    <col min="9986" max="9986" width="39.75" style="39" customWidth="1"/>
    <col min="9987" max="9988" width="12.75" style="39" customWidth="1"/>
    <col min="9989" max="9989" width="7.875" style="39" customWidth="1"/>
    <col min="9990" max="10240" width="9" style="39"/>
    <col min="10241" max="10241" width="5.125" style="39" customWidth="1"/>
    <col min="10242" max="10242" width="39.75" style="39" customWidth="1"/>
    <col min="10243" max="10244" width="12.75" style="39" customWidth="1"/>
    <col min="10245" max="10245" width="7.875" style="39" customWidth="1"/>
    <col min="10246" max="10496" width="9" style="39"/>
    <col min="10497" max="10497" width="5.125" style="39" customWidth="1"/>
    <col min="10498" max="10498" width="39.75" style="39" customWidth="1"/>
    <col min="10499" max="10500" width="12.75" style="39" customWidth="1"/>
    <col min="10501" max="10501" width="7.875" style="39" customWidth="1"/>
    <col min="10502" max="10752" width="9" style="39"/>
    <col min="10753" max="10753" width="5.125" style="39" customWidth="1"/>
    <col min="10754" max="10754" width="39.75" style="39" customWidth="1"/>
    <col min="10755" max="10756" width="12.75" style="39" customWidth="1"/>
    <col min="10757" max="10757" width="7.875" style="39" customWidth="1"/>
    <col min="10758" max="11008" width="9" style="39"/>
    <col min="11009" max="11009" width="5.125" style="39" customWidth="1"/>
    <col min="11010" max="11010" width="39.75" style="39" customWidth="1"/>
    <col min="11011" max="11012" width="12.75" style="39" customWidth="1"/>
    <col min="11013" max="11013" width="7.875" style="39" customWidth="1"/>
    <col min="11014" max="11264" width="9" style="39"/>
    <col min="11265" max="11265" width="5.125" style="39" customWidth="1"/>
    <col min="11266" max="11266" width="39.75" style="39" customWidth="1"/>
    <col min="11267" max="11268" width="12.75" style="39" customWidth="1"/>
    <col min="11269" max="11269" width="7.875" style="39" customWidth="1"/>
    <col min="11270" max="11520" width="9" style="39"/>
    <col min="11521" max="11521" width="5.125" style="39" customWidth="1"/>
    <col min="11522" max="11522" width="39.75" style="39" customWidth="1"/>
    <col min="11523" max="11524" width="12.75" style="39" customWidth="1"/>
    <col min="11525" max="11525" width="7.875" style="39" customWidth="1"/>
    <col min="11526" max="11776" width="9" style="39"/>
    <col min="11777" max="11777" width="5.125" style="39" customWidth="1"/>
    <col min="11778" max="11778" width="39.75" style="39" customWidth="1"/>
    <col min="11779" max="11780" width="12.75" style="39" customWidth="1"/>
    <col min="11781" max="11781" width="7.875" style="39" customWidth="1"/>
    <col min="11782" max="12032" width="9" style="39"/>
    <col min="12033" max="12033" width="5.125" style="39" customWidth="1"/>
    <col min="12034" max="12034" width="39.75" style="39" customWidth="1"/>
    <col min="12035" max="12036" width="12.75" style="39" customWidth="1"/>
    <col min="12037" max="12037" width="7.875" style="39" customWidth="1"/>
    <col min="12038" max="12288" width="9" style="39"/>
    <col min="12289" max="12289" width="5.125" style="39" customWidth="1"/>
    <col min="12290" max="12290" width="39.75" style="39" customWidth="1"/>
    <col min="12291" max="12292" width="12.75" style="39" customWidth="1"/>
    <col min="12293" max="12293" width="7.875" style="39" customWidth="1"/>
    <col min="12294" max="12544" width="9" style="39"/>
    <col min="12545" max="12545" width="5.125" style="39" customWidth="1"/>
    <col min="12546" max="12546" width="39.75" style="39" customWidth="1"/>
    <col min="12547" max="12548" width="12.75" style="39" customWidth="1"/>
    <col min="12549" max="12549" width="7.875" style="39" customWidth="1"/>
    <col min="12550" max="12800" width="9" style="39"/>
    <col min="12801" max="12801" width="5.125" style="39" customWidth="1"/>
    <col min="12802" max="12802" width="39.75" style="39" customWidth="1"/>
    <col min="12803" max="12804" width="12.75" style="39" customWidth="1"/>
    <col min="12805" max="12805" width="7.875" style="39" customWidth="1"/>
    <col min="12806" max="13056" width="9" style="39"/>
    <col min="13057" max="13057" width="5.125" style="39" customWidth="1"/>
    <col min="13058" max="13058" width="39.75" style="39" customWidth="1"/>
    <col min="13059" max="13060" width="12.75" style="39" customWidth="1"/>
    <col min="13061" max="13061" width="7.875" style="39" customWidth="1"/>
    <col min="13062" max="13312" width="9" style="39"/>
    <col min="13313" max="13313" width="5.125" style="39" customWidth="1"/>
    <col min="13314" max="13314" width="39.75" style="39" customWidth="1"/>
    <col min="13315" max="13316" width="12.75" style="39" customWidth="1"/>
    <col min="13317" max="13317" width="7.875" style="39" customWidth="1"/>
    <col min="13318" max="13568" width="9" style="39"/>
    <col min="13569" max="13569" width="5.125" style="39" customWidth="1"/>
    <col min="13570" max="13570" width="39.75" style="39" customWidth="1"/>
    <col min="13571" max="13572" width="12.75" style="39" customWidth="1"/>
    <col min="13573" max="13573" width="7.875" style="39" customWidth="1"/>
    <col min="13574" max="13824" width="9" style="39"/>
    <col min="13825" max="13825" width="5.125" style="39" customWidth="1"/>
    <col min="13826" max="13826" width="39.75" style="39" customWidth="1"/>
    <col min="13827" max="13828" width="12.75" style="39" customWidth="1"/>
    <col min="13829" max="13829" width="7.875" style="39" customWidth="1"/>
    <col min="13830" max="14080" width="9" style="39"/>
    <col min="14081" max="14081" width="5.125" style="39" customWidth="1"/>
    <col min="14082" max="14082" width="39.75" style="39" customWidth="1"/>
    <col min="14083" max="14084" width="12.75" style="39" customWidth="1"/>
    <col min="14085" max="14085" width="7.875" style="39" customWidth="1"/>
    <col min="14086" max="14336" width="9" style="39"/>
    <col min="14337" max="14337" width="5.125" style="39" customWidth="1"/>
    <col min="14338" max="14338" width="39.75" style="39" customWidth="1"/>
    <col min="14339" max="14340" width="12.75" style="39" customWidth="1"/>
    <col min="14341" max="14341" width="7.875" style="39" customWidth="1"/>
    <col min="14342" max="14592" width="9" style="39"/>
    <col min="14593" max="14593" width="5.125" style="39" customWidth="1"/>
    <col min="14594" max="14594" width="39.75" style="39" customWidth="1"/>
    <col min="14595" max="14596" width="12.75" style="39" customWidth="1"/>
    <col min="14597" max="14597" width="7.875" style="39" customWidth="1"/>
    <col min="14598" max="14848" width="9" style="39"/>
    <col min="14849" max="14849" width="5.125" style="39" customWidth="1"/>
    <col min="14850" max="14850" width="39.75" style="39" customWidth="1"/>
    <col min="14851" max="14852" width="12.75" style="39" customWidth="1"/>
    <col min="14853" max="14853" width="7.875" style="39" customWidth="1"/>
    <col min="14854" max="15104" width="9" style="39"/>
    <col min="15105" max="15105" width="5.125" style="39" customWidth="1"/>
    <col min="15106" max="15106" width="39.75" style="39" customWidth="1"/>
    <col min="15107" max="15108" width="12.75" style="39" customWidth="1"/>
    <col min="15109" max="15109" width="7.875" style="39" customWidth="1"/>
    <col min="15110" max="15360" width="9" style="39"/>
    <col min="15361" max="15361" width="5.125" style="39" customWidth="1"/>
    <col min="15362" max="15362" width="39.75" style="39" customWidth="1"/>
    <col min="15363" max="15364" width="12.75" style="39" customWidth="1"/>
    <col min="15365" max="15365" width="7.875" style="39" customWidth="1"/>
    <col min="15366" max="15616" width="9" style="39"/>
    <col min="15617" max="15617" width="5.125" style="39" customWidth="1"/>
    <col min="15618" max="15618" width="39.75" style="39" customWidth="1"/>
    <col min="15619" max="15620" width="12.75" style="39" customWidth="1"/>
    <col min="15621" max="15621" width="7.875" style="39" customWidth="1"/>
    <col min="15622" max="15872" width="9" style="39"/>
    <col min="15873" max="15873" width="5.125" style="39" customWidth="1"/>
    <col min="15874" max="15874" width="39.75" style="39" customWidth="1"/>
    <col min="15875" max="15876" width="12.75" style="39" customWidth="1"/>
    <col min="15877" max="15877" width="7.875" style="39" customWidth="1"/>
    <col min="15878" max="16128" width="9" style="39"/>
    <col min="16129" max="16129" width="5.125" style="39" customWidth="1"/>
    <col min="16130" max="16130" width="39.75" style="39" customWidth="1"/>
    <col min="16131" max="16132" width="12.75" style="39" customWidth="1"/>
    <col min="16133" max="16133" width="7.875" style="39" customWidth="1"/>
    <col min="16134" max="16384" width="9" style="39"/>
  </cols>
  <sheetData>
    <row r="1" spans="1:5" ht="76.5" customHeight="1">
      <c r="A1" s="38"/>
      <c r="B1" s="186" t="s">
        <v>77</v>
      </c>
      <c r="C1" s="186"/>
      <c r="D1" s="186"/>
    </row>
    <row r="2" spans="1:5" ht="63" customHeight="1" thickBot="1">
      <c r="A2" s="187" t="s">
        <v>17</v>
      </c>
      <c r="B2" s="187"/>
      <c r="C2" s="187"/>
      <c r="D2" s="187"/>
    </row>
    <row r="3" spans="1:5" ht="22.5" customHeight="1" thickBot="1">
      <c r="A3" s="40" t="s">
        <v>18</v>
      </c>
      <c r="B3" s="136" t="s">
        <v>19</v>
      </c>
      <c r="C3" s="40" t="s">
        <v>20</v>
      </c>
      <c r="D3" s="42" t="s">
        <v>21</v>
      </c>
    </row>
    <row r="4" spans="1:5" ht="15" customHeight="1" thickBot="1">
      <c r="A4" s="182" t="s">
        <v>22</v>
      </c>
      <c r="B4" s="183"/>
      <c r="C4" s="43">
        <f>SUM(C5:C6)</f>
        <v>6020</v>
      </c>
      <c r="D4" s="44">
        <f>SUM(D5:D6)</f>
        <v>6020</v>
      </c>
    </row>
    <row r="5" spans="1:5" ht="26.25" customHeight="1">
      <c r="A5" s="45">
        <v>1</v>
      </c>
      <c r="B5" s="46" t="s">
        <v>23</v>
      </c>
      <c r="C5" s="47">
        <f>20+3000</f>
        <v>3020</v>
      </c>
      <c r="D5" s="48">
        <f>20+3000</f>
        <v>3020</v>
      </c>
      <c r="E5" s="49"/>
    </row>
    <row r="6" spans="1:5" ht="15" customHeight="1" thickBot="1">
      <c r="A6" s="50">
        <v>2</v>
      </c>
      <c r="B6" s="51" t="s">
        <v>24</v>
      </c>
      <c r="C6" s="52">
        <v>3000</v>
      </c>
      <c r="D6" s="53">
        <v>3000</v>
      </c>
      <c r="E6" s="49"/>
    </row>
    <row r="7" spans="1:5" ht="15" customHeight="1" thickBot="1">
      <c r="A7" s="182" t="s">
        <v>25</v>
      </c>
      <c r="B7" s="183"/>
      <c r="C7" s="54">
        <f>SUM(C8:C13)</f>
        <v>367238</v>
      </c>
      <c r="D7" s="55">
        <f>SUM(D8:D13)</f>
        <v>367238</v>
      </c>
      <c r="E7" s="49"/>
    </row>
    <row r="8" spans="1:5" ht="27" customHeight="1">
      <c r="A8" s="56">
        <v>1</v>
      </c>
      <c r="B8" s="57" t="s">
        <v>26</v>
      </c>
      <c r="C8" s="58">
        <f>64000+50000</f>
        <v>114000</v>
      </c>
      <c r="D8" s="59">
        <f>64000+50000</f>
        <v>114000</v>
      </c>
      <c r="E8" s="49"/>
    </row>
    <row r="9" spans="1:5" ht="27" customHeight="1">
      <c r="A9" s="60">
        <v>2</v>
      </c>
      <c r="B9" s="61" t="s">
        <v>27</v>
      </c>
      <c r="C9" s="62">
        <f>23748+8500</f>
        <v>32248</v>
      </c>
      <c r="D9" s="63">
        <f>23748+8500</f>
        <v>32248</v>
      </c>
      <c r="E9" s="49"/>
    </row>
    <row r="10" spans="1:5" ht="27" customHeight="1">
      <c r="A10" s="60">
        <v>3</v>
      </c>
      <c r="B10" s="61" t="s">
        <v>28</v>
      </c>
      <c r="C10" s="62">
        <f>1000+1000</f>
        <v>2000</v>
      </c>
      <c r="D10" s="63">
        <f>1000+1000</f>
        <v>2000</v>
      </c>
      <c r="E10" s="49"/>
    </row>
    <row r="11" spans="1:5" ht="27" customHeight="1">
      <c r="A11" s="60">
        <v>4</v>
      </c>
      <c r="B11" s="61" t="s">
        <v>30</v>
      </c>
      <c r="C11" s="62">
        <v>45700</v>
      </c>
      <c r="D11" s="63">
        <v>45700</v>
      </c>
      <c r="E11" s="49"/>
    </row>
    <row r="12" spans="1:5" ht="27" customHeight="1">
      <c r="A12" s="60">
        <v>5</v>
      </c>
      <c r="B12" s="61" t="s">
        <v>31</v>
      </c>
      <c r="C12" s="62">
        <f>5000+1500</f>
        <v>6500</v>
      </c>
      <c r="D12" s="63">
        <f>5000+1500</f>
        <v>6500</v>
      </c>
      <c r="E12" s="49"/>
    </row>
    <row r="13" spans="1:5" s="66" customFormat="1" ht="27.75" customHeight="1" thickBot="1">
      <c r="A13" s="50">
        <v>6</v>
      </c>
      <c r="B13" s="64" t="s">
        <v>32</v>
      </c>
      <c r="C13" s="52">
        <f>161790+5000</f>
        <v>166790</v>
      </c>
      <c r="D13" s="53">
        <f>161790+5000</f>
        <v>166790</v>
      </c>
      <c r="E13" s="65"/>
    </row>
    <row r="14" spans="1:5" ht="15" customHeight="1" thickBot="1">
      <c r="A14" s="182" t="s">
        <v>33</v>
      </c>
      <c r="B14" s="183"/>
      <c r="C14" s="54">
        <f>SUM(C15:C16)</f>
        <v>1277904</v>
      </c>
      <c r="D14" s="54">
        <f>SUM(D15:D16)</f>
        <v>1277904</v>
      </c>
      <c r="E14" s="49"/>
    </row>
    <row r="15" spans="1:5" ht="15" customHeight="1">
      <c r="A15" s="137">
        <v>1</v>
      </c>
      <c r="B15" s="68" t="s">
        <v>74</v>
      </c>
      <c r="C15" s="47">
        <f>1277904-1163477</f>
        <v>114427</v>
      </c>
      <c r="D15" s="48">
        <f>1277904-1163477</f>
        <v>114427</v>
      </c>
      <c r="E15" s="65"/>
    </row>
    <row r="16" spans="1:5" ht="15" customHeight="1" thickBot="1">
      <c r="A16" s="138">
        <v>2</v>
      </c>
      <c r="B16" s="139" t="s">
        <v>75</v>
      </c>
      <c r="C16" s="140">
        <v>1163477</v>
      </c>
      <c r="D16" s="141">
        <v>1163477</v>
      </c>
      <c r="E16" s="65"/>
    </row>
    <row r="17" spans="1:5" ht="15" customHeight="1" thickBot="1">
      <c r="A17" s="182" t="s">
        <v>35</v>
      </c>
      <c r="B17" s="183"/>
      <c r="C17" s="54">
        <f>SUM(C18:C21)</f>
        <v>339516</v>
      </c>
      <c r="D17" s="55">
        <f>SUM(D18:D21)</f>
        <v>339516</v>
      </c>
      <c r="E17" s="49"/>
    </row>
    <row r="18" spans="1:5" ht="15" customHeight="1">
      <c r="A18" s="56">
        <v>1</v>
      </c>
      <c r="B18" s="69" t="s">
        <v>36</v>
      </c>
      <c r="C18" s="58">
        <v>71000</v>
      </c>
      <c r="D18" s="59">
        <v>71000</v>
      </c>
      <c r="E18" s="49"/>
    </row>
    <row r="19" spans="1:5" s="66" customFormat="1" ht="15" customHeight="1">
      <c r="A19" s="60">
        <v>2</v>
      </c>
      <c r="B19" s="70" t="s">
        <v>37</v>
      </c>
      <c r="C19" s="62">
        <f>31400+1000</f>
        <v>32400</v>
      </c>
      <c r="D19" s="63">
        <f>31400+1000</f>
        <v>32400</v>
      </c>
      <c r="E19" s="71"/>
    </row>
    <row r="20" spans="1:5" ht="15" customHeight="1">
      <c r="A20" s="60">
        <v>3</v>
      </c>
      <c r="B20" s="70" t="s">
        <v>38</v>
      </c>
      <c r="C20" s="62">
        <f>170000+30000</f>
        <v>200000</v>
      </c>
      <c r="D20" s="63">
        <f>170000+30000</f>
        <v>200000</v>
      </c>
      <c r="E20" s="49"/>
    </row>
    <row r="21" spans="1:5" ht="15" customHeight="1" thickBot="1">
      <c r="A21" s="50">
        <v>4</v>
      </c>
      <c r="B21" s="72" t="s">
        <v>39</v>
      </c>
      <c r="C21" s="52">
        <f>34100+2016</f>
        <v>36116</v>
      </c>
      <c r="D21" s="53">
        <f>34100+2016</f>
        <v>36116</v>
      </c>
      <c r="E21" s="49"/>
    </row>
    <row r="22" spans="1:5" ht="15" customHeight="1" thickBot="1">
      <c r="A22" s="182" t="s">
        <v>40</v>
      </c>
      <c r="B22" s="183"/>
      <c r="C22" s="54">
        <f>SUM(C23)</f>
        <v>195000</v>
      </c>
      <c r="D22" s="54">
        <f>SUM(D23)</f>
        <v>195000</v>
      </c>
      <c r="E22" s="49"/>
    </row>
    <row r="23" spans="1:5" ht="30.75" customHeight="1" thickBot="1">
      <c r="A23" s="73">
        <v>1</v>
      </c>
      <c r="B23" s="74" t="s">
        <v>41</v>
      </c>
      <c r="C23" s="47">
        <v>195000</v>
      </c>
      <c r="D23" s="48">
        <v>195000</v>
      </c>
      <c r="E23" s="49"/>
    </row>
    <row r="24" spans="1:5" ht="13.5" thickBot="1">
      <c r="A24" s="182" t="s">
        <v>76</v>
      </c>
      <c r="B24" s="183"/>
      <c r="C24" s="54">
        <f>SUM(C25)</f>
        <v>225849</v>
      </c>
      <c r="D24" s="54">
        <f>SUM(D25)</f>
        <v>225849</v>
      </c>
      <c r="E24" s="49"/>
    </row>
    <row r="25" spans="1:5" ht="24.75" customHeight="1" thickBot="1">
      <c r="A25" s="73">
        <v>1</v>
      </c>
      <c r="B25" s="142" t="s">
        <v>75</v>
      </c>
      <c r="C25" s="47">
        <v>225849</v>
      </c>
      <c r="D25" s="48">
        <v>225849</v>
      </c>
      <c r="E25" s="49"/>
    </row>
    <row r="26" spans="1:5" ht="24" customHeight="1" thickBot="1">
      <c r="A26" s="184" t="s">
        <v>42</v>
      </c>
      <c r="B26" s="185"/>
      <c r="C26" s="75">
        <f>SUM(C4,C7,C14,C17,C22,C24)</f>
        <v>2411527</v>
      </c>
      <c r="D26" s="75">
        <f>SUM(D4,D7,D14,D17,D22,D24)</f>
        <v>2411527</v>
      </c>
      <c r="E26" s="49"/>
    </row>
    <row r="27" spans="1:5" ht="12.75" customHeight="1">
      <c r="A27" s="76"/>
      <c r="B27" s="76"/>
      <c r="C27" s="77"/>
      <c r="D27" s="77"/>
    </row>
    <row r="29" spans="1:5">
      <c r="A29" s="78"/>
      <c r="B29" s="79"/>
      <c r="C29" s="80"/>
      <c r="D29" s="80"/>
    </row>
  </sheetData>
  <mergeCells count="9">
    <mergeCell ref="A22:B22"/>
    <mergeCell ref="A24:B24"/>
    <mergeCell ref="A26:B26"/>
    <mergeCell ref="B1:D1"/>
    <mergeCell ref="A2:D2"/>
    <mergeCell ref="A4:B4"/>
    <mergeCell ref="A7:B7"/>
    <mergeCell ref="A14:B14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39" customWidth="1"/>
    <col min="2" max="2" width="43.5" style="39" customWidth="1"/>
    <col min="3" max="4" width="12.75" style="39" customWidth="1"/>
    <col min="5" max="5" width="7.875" style="39" customWidth="1"/>
    <col min="6" max="256" width="9" style="39"/>
    <col min="257" max="257" width="5.125" style="39" customWidth="1"/>
    <col min="258" max="258" width="39.75" style="39" customWidth="1"/>
    <col min="259" max="260" width="12.75" style="39" customWidth="1"/>
    <col min="261" max="261" width="7.875" style="39" customWidth="1"/>
    <col min="262" max="512" width="9" style="39"/>
    <col min="513" max="513" width="5.125" style="39" customWidth="1"/>
    <col min="514" max="514" width="39.75" style="39" customWidth="1"/>
    <col min="515" max="516" width="12.75" style="39" customWidth="1"/>
    <col min="517" max="517" width="7.875" style="39" customWidth="1"/>
    <col min="518" max="768" width="9" style="39"/>
    <col min="769" max="769" width="5.125" style="39" customWidth="1"/>
    <col min="770" max="770" width="39.75" style="39" customWidth="1"/>
    <col min="771" max="772" width="12.75" style="39" customWidth="1"/>
    <col min="773" max="773" width="7.875" style="39" customWidth="1"/>
    <col min="774" max="1024" width="9" style="39"/>
    <col min="1025" max="1025" width="5.125" style="39" customWidth="1"/>
    <col min="1026" max="1026" width="39.75" style="39" customWidth="1"/>
    <col min="1027" max="1028" width="12.75" style="39" customWidth="1"/>
    <col min="1029" max="1029" width="7.875" style="39" customWidth="1"/>
    <col min="1030" max="1280" width="9" style="39"/>
    <col min="1281" max="1281" width="5.125" style="39" customWidth="1"/>
    <col min="1282" max="1282" width="39.75" style="39" customWidth="1"/>
    <col min="1283" max="1284" width="12.75" style="39" customWidth="1"/>
    <col min="1285" max="1285" width="7.875" style="39" customWidth="1"/>
    <col min="1286" max="1536" width="9" style="39"/>
    <col min="1537" max="1537" width="5.125" style="39" customWidth="1"/>
    <col min="1538" max="1538" width="39.75" style="39" customWidth="1"/>
    <col min="1539" max="1540" width="12.75" style="39" customWidth="1"/>
    <col min="1541" max="1541" width="7.875" style="39" customWidth="1"/>
    <col min="1542" max="1792" width="9" style="39"/>
    <col min="1793" max="1793" width="5.125" style="39" customWidth="1"/>
    <col min="1794" max="1794" width="39.75" style="39" customWidth="1"/>
    <col min="1795" max="1796" width="12.75" style="39" customWidth="1"/>
    <col min="1797" max="1797" width="7.875" style="39" customWidth="1"/>
    <col min="1798" max="2048" width="9" style="39"/>
    <col min="2049" max="2049" width="5.125" style="39" customWidth="1"/>
    <col min="2050" max="2050" width="39.75" style="39" customWidth="1"/>
    <col min="2051" max="2052" width="12.75" style="39" customWidth="1"/>
    <col min="2053" max="2053" width="7.875" style="39" customWidth="1"/>
    <col min="2054" max="2304" width="9" style="39"/>
    <col min="2305" max="2305" width="5.125" style="39" customWidth="1"/>
    <col min="2306" max="2306" width="39.75" style="39" customWidth="1"/>
    <col min="2307" max="2308" width="12.75" style="39" customWidth="1"/>
    <col min="2309" max="2309" width="7.875" style="39" customWidth="1"/>
    <col min="2310" max="2560" width="9" style="39"/>
    <col min="2561" max="2561" width="5.125" style="39" customWidth="1"/>
    <col min="2562" max="2562" width="39.75" style="39" customWidth="1"/>
    <col min="2563" max="2564" width="12.75" style="39" customWidth="1"/>
    <col min="2565" max="2565" width="7.875" style="39" customWidth="1"/>
    <col min="2566" max="2816" width="9" style="39"/>
    <col min="2817" max="2817" width="5.125" style="39" customWidth="1"/>
    <col min="2818" max="2818" width="39.75" style="39" customWidth="1"/>
    <col min="2819" max="2820" width="12.75" style="39" customWidth="1"/>
    <col min="2821" max="2821" width="7.875" style="39" customWidth="1"/>
    <col min="2822" max="3072" width="9" style="39"/>
    <col min="3073" max="3073" width="5.125" style="39" customWidth="1"/>
    <col min="3074" max="3074" width="39.75" style="39" customWidth="1"/>
    <col min="3075" max="3076" width="12.75" style="39" customWidth="1"/>
    <col min="3077" max="3077" width="7.875" style="39" customWidth="1"/>
    <col min="3078" max="3328" width="9" style="39"/>
    <col min="3329" max="3329" width="5.125" style="39" customWidth="1"/>
    <col min="3330" max="3330" width="39.75" style="39" customWidth="1"/>
    <col min="3331" max="3332" width="12.75" style="39" customWidth="1"/>
    <col min="3333" max="3333" width="7.875" style="39" customWidth="1"/>
    <col min="3334" max="3584" width="9" style="39"/>
    <col min="3585" max="3585" width="5.125" style="39" customWidth="1"/>
    <col min="3586" max="3586" width="39.75" style="39" customWidth="1"/>
    <col min="3587" max="3588" width="12.75" style="39" customWidth="1"/>
    <col min="3589" max="3589" width="7.875" style="39" customWidth="1"/>
    <col min="3590" max="3840" width="9" style="39"/>
    <col min="3841" max="3841" width="5.125" style="39" customWidth="1"/>
    <col min="3842" max="3842" width="39.75" style="39" customWidth="1"/>
    <col min="3843" max="3844" width="12.75" style="39" customWidth="1"/>
    <col min="3845" max="3845" width="7.875" style="39" customWidth="1"/>
    <col min="3846" max="4096" width="9" style="39"/>
    <col min="4097" max="4097" width="5.125" style="39" customWidth="1"/>
    <col min="4098" max="4098" width="39.75" style="39" customWidth="1"/>
    <col min="4099" max="4100" width="12.75" style="39" customWidth="1"/>
    <col min="4101" max="4101" width="7.875" style="39" customWidth="1"/>
    <col min="4102" max="4352" width="9" style="39"/>
    <col min="4353" max="4353" width="5.125" style="39" customWidth="1"/>
    <col min="4354" max="4354" width="39.75" style="39" customWidth="1"/>
    <col min="4355" max="4356" width="12.75" style="39" customWidth="1"/>
    <col min="4357" max="4357" width="7.875" style="39" customWidth="1"/>
    <col min="4358" max="4608" width="9" style="39"/>
    <col min="4609" max="4609" width="5.125" style="39" customWidth="1"/>
    <col min="4610" max="4610" width="39.75" style="39" customWidth="1"/>
    <col min="4611" max="4612" width="12.75" style="39" customWidth="1"/>
    <col min="4613" max="4613" width="7.875" style="39" customWidth="1"/>
    <col min="4614" max="4864" width="9" style="39"/>
    <col min="4865" max="4865" width="5.125" style="39" customWidth="1"/>
    <col min="4866" max="4866" width="39.75" style="39" customWidth="1"/>
    <col min="4867" max="4868" width="12.75" style="39" customWidth="1"/>
    <col min="4869" max="4869" width="7.875" style="39" customWidth="1"/>
    <col min="4870" max="5120" width="9" style="39"/>
    <col min="5121" max="5121" width="5.125" style="39" customWidth="1"/>
    <col min="5122" max="5122" width="39.75" style="39" customWidth="1"/>
    <col min="5123" max="5124" width="12.75" style="39" customWidth="1"/>
    <col min="5125" max="5125" width="7.875" style="39" customWidth="1"/>
    <col min="5126" max="5376" width="9" style="39"/>
    <col min="5377" max="5377" width="5.125" style="39" customWidth="1"/>
    <col min="5378" max="5378" width="39.75" style="39" customWidth="1"/>
    <col min="5379" max="5380" width="12.75" style="39" customWidth="1"/>
    <col min="5381" max="5381" width="7.875" style="39" customWidth="1"/>
    <col min="5382" max="5632" width="9" style="39"/>
    <col min="5633" max="5633" width="5.125" style="39" customWidth="1"/>
    <col min="5634" max="5634" width="39.75" style="39" customWidth="1"/>
    <col min="5635" max="5636" width="12.75" style="39" customWidth="1"/>
    <col min="5637" max="5637" width="7.875" style="39" customWidth="1"/>
    <col min="5638" max="5888" width="9" style="39"/>
    <col min="5889" max="5889" width="5.125" style="39" customWidth="1"/>
    <col min="5890" max="5890" width="39.75" style="39" customWidth="1"/>
    <col min="5891" max="5892" width="12.75" style="39" customWidth="1"/>
    <col min="5893" max="5893" width="7.875" style="39" customWidth="1"/>
    <col min="5894" max="6144" width="9" style="39"/>
    <col min="6145" max="6145" width="5.125" style="39" customWidth="1"/>
    <col min="6146" max="6146" width="39.75" style="39" customWidth="1"/>
    <col min="6147" max="6148" width="12.75" style="39" customWidth="1"/>
    <col min="6149" max="6149" width="7.875" style="39" customWidth="1"/>
    <col min="6150" max="6400" width="9" style="39"/>
    <col min="6401" max="6401" width="5.125" style="39" customWidth="1"/>
    <col min="6402" max="6402" width="39.75" style="39" customWidth="1"/>
    <col min="6403" max="6404" width="12.75" style="39" customWidth="1"/>
    <col min="6405" max="6405" width="7.875" style="39" customWidth="1"/>
    <col min="6406" max="6656" width="9" style="39"/>
    <col min="6657" max="6657" width="5.125" style="39" customWidth="1"/>
    <col min="6658" max="6658" width="39.75" style="39" customWidth="1"/>
    <col min="6659" max="6660" width="12.75" style="39" customWidth="1"/>
    <col min="6661" max="6661" width="7.875" style="39" customWidth="1"/>
    <col min="6662" max="6912" width="9" style="39"/>
    <col min="6913" max="6913" width="5.125" style="39" customWidth="1"/>
    <col min="6914" max="6914" width="39.75" style="39" customWidth="1"/>
    <col min="6915" max="6916" width="12.75" style="39" customWidth="1"/>
    <col min="6917" max="6917" width="7.875" style="39" customWidth="1"/>
    <col min="6918" max="7168" width="9" style="39"/>
    <col min="7169" max="7169" width="5.125" style="39" customWidth="1"/>
    <col min="7170" max="7170" width="39.75" style="39" customWidth="1"/>
    <col min="7171" max="7172" width="12.75" style="39" customWidth="1"/>
    <col min="7173" max="7173" width="7.875" style="39" customWidth="1"/>
    <col min="7174" max="7424" width="9" style="39"/>
    <col min="7425" max="7425" width="5.125" style="39" customWidth="1"/>
    <col min="7426" max="7426" width="39.75" style="39" customWidth="1"/>
    <col min="7427" max="7428" width="12.75" style="39" customWidth="1"/>
    <col min="7429" max="7429" width="7.875" style="39" customWidth="1"/>
    <col min="7430" max="7680" width="9" style="39"/>
    <col min="7681" max="7681" width="5.125" style="39" customWidth="1"/>
    <col min="7682" max="7682" width="39.75" style="39" customWidth="1"/>
    <col min="7683" max="7684" width="12.75" style="39" customWidth="1"/>
    <col min="7685" max="7685" width="7.875" style="39" customWidth="1"/>
    <col min="7686" max="7936" width="9" style="39"/>
    <col min="7937" max="7937" width="5.125" style="39" customWidth="1"/>
    <col min="7938" max="7938" width="39.75" style="39" customWidth="1"/>
    <col min="7939" max="7940" width="12.75" style="39" customWidth="1"/>
    <col min="7941" max="7941" width="7.875" style="39" customWidth="1"/>
    <col min="7942" max="8192" width="9" style="39"/>
    <col min="8193" max="8193" width="5.125" style="39" customWidth="1"/>
    <col min="8194" max="8194" width="39.75" style="39" customWidth="1"/>
    <col min="8195" max="8196" width="12.75" style="39" customWidth="1"/>
    <col min="8197" max="8197" width="7.875" style="39" customWidth="1"/>
    <col min="8198" max="8448" width="9" style="39"/>
    <col min="8449" max="8449" width="5.125" style="39" customWidth="1"/>
    <col min="8450" max="8450" width="39.75" style="39" customWidth="1"/>
    <col min="8451" max="8452" width="12.75" style="39" customWidth="1"/>
    <col min="8453" max="8453" width="7.875" style="39" customWidth="1"/>
    <col min="8454" max="8704" width="9" style="39"/>
    <col min="8705" max="8705" width="5.125" style="39" customWidth="1"/>
    <col min="8706" max="8706" width="39.75" style="39" customWidth="1"/>
    <col min="8707" max="8708" width="12.75" style="39" customWidth="1"/>
    <col min="8709" max="8709" width="7.875" style="39" customWidth="1"/>
    <col min="8710" max="8960" width="9" style="39"/>
    <col min="8961" max="8961" width="5.125" style="39" customWidth="1"/>
    <col min="8962" max="8962" width="39.75" style="39" customWidth="1"/>
    <col min="8963" max="8964" width="12.75" style="39" customWidth="1"/>
    <col min="8965" max="8965" width="7.875" style="39" customWidth="1"/>
    <col min="8966" max="9216" width="9" style="39"/>
    <col min="9217" max="9217" width="5.125" style="39" customWidth="1"/>
    <col min="9218" max="9218" width="39.75" style="39" customWidth="1"/>
    <col min="9219" max="9220" width="12.75" style="39" customWidth="1"/>
    <col min="9221" max="9221" width="7.875" style="39" customWidth="1"/>
    <col min="9222" max="9472" width="9" style="39"/>
    <col min="9473" max="9473" width="5.125" style="39" customWidth="1"/>
    <col min="9474" max="9474" width="39.75" style="39" customWidth="1"/>
    <col min="9475" max="9476" width="12.75" style="39" customWidth="1"/>
    <col min="9477" max="9477" width="7.875" style="39" customWidth="1"/>
    <col min="9478" max="9728" width="9" style="39"/>
    <col min="9729" max="9729" width="5.125" style="39" customWidth="1"/>
    <col min="9730" max="9730" width="39.75" style="39" customWidth="1"/>
    <col min="9731" max="9732" width="12.75" style="39" customWidth="1"/>
    <col min="9733" max="9733" width="7.875" style="39" customWidth="1"/>
    <col min="9734" max="9984" width="9" style="39"/>
    <col min="9985" max="9985" width="5.125" style="39" customWidth="1"/>
    <col min="9986" max="9986" width="39.75" style="39" customWidth="1"/>
    <col min="9987" max="9988" width="12.75" style="39" customWidth="1"/>
    <col min="9989" max="9989" width="7.875" style="39" customWidth="1"/>
    <col min="9990" max="10240" width="9" style="39"/>
    <col min="10241" max="10241" width="5.125" style="39" customWidth="1"/>
    <col min="10242" max="10242" width="39.75" style="39" customWidth="1"/>
    <col min="10243" max="10244" width="12.75" style="39" customWidth="1"/>
    <col min="10245" max="10245" width="7.875" style="39" customWidth="1"/>
    <col min="10246" max="10496" width="9" style="39"/>
    <col min="10497" max="10497" width="5.125" style="39" customWidth="1"/>
    <col min="10498" max="10498" width="39.75" style="39" customWidth="1"/>
    <col min="10499" max="10500" width="12.75" style="39" customWidth="1"/>
    <col min="10501" max="10501" width="7.875" style="39" customWidth="1"/>
    <col min="10502" max="10752" width="9" style="39"/>
    <col min="10753" max="10753" width="5.125" style="39" customWidth="1"/>
    <col min="10754" max="10754" width="39.75" style="39" customWidth="1"/>
    <col min="10755" max="10756" width="12.75" style="39" customWidth="1"/>
    <col min="10757" max="10757" width="7.875" style="39" customWidth="1"/>
    <col min="10758" max="11008" width="9" style="39"/>
    <col min="11009" max="11009" width="5.125" style="39" customWidth="1"/>
    <col min="11010" max="11010" width="39.75" style="39" customWidth="1"/>
    <col min="11011" max="11012" width="12.75" style="39" customWidth="1"/>
    <col min="11013" max="11013" width="7.875" style="39" customWidth="1"/>
    <col min="11014" max="11264" width="9" style="39"/>
    <col min="11265" max="11265" width="5.125" style="39" customWidth="1"/>
    <col min="11266" max="11266" width="39.75" style="39" customWidth="1"/>
    <col min="11267" max="11268" width="12.75" style="39" customWidth="1"/>
    <col min="11269" max="11269" width="7.875" style="39" customWidth="1"/>
    <col min="11270" max="11520" width="9" style="39"/>
    <col min="11521" max="11521" width="5.125" style="39" customWidth="1"/>
    <col min="11522" max="11522" width="39.75" style="39" customWidth="1"/>
    <col min="11523" max="11524" width="12.75" style="39" customWidth="1"/>
    <col min="11525" max="11525" width="7.875" style="39" customWidth="1"/>
    <col min="11526" max="11776" width="9" style="39"/>
    <col min="11777" max="11777" width="5.125" style="39" customWidth="1"/>
    <col min="11778" max="11778" width="39.75" style="39" customWidth="1"/>
    <col min="11779" max="11780" width="12.75" style="39" customWidth="1"/>
    <col min="11781" max="11781" width="7.875" style="39" customWidth="1"/>
    <col min="11782" max="12032" width="9" style="39"/>
    <col min="12033" max="12033" width="5.125" style="39" customWidth="1"/>
    <col min="12034" max="12034" width="39.75" style="39" customWidth="1"/>
    <col min="12035" max="12036" width="12.75" style="39" customWidth="1"/>
    <col min="12037" max="12037" width="7.875" style="39" customWidth="1"/>
    <col min="12038" max="12288" width="9" style="39"/>
    <col min="12289" max="12289" width="5.125" style="39" customWidth="1"/>
    <col min="12290" max="12290" width="39.75" style="39" customWidth="1"/>
    <col min="12291" max="12292" width="12.75" style="39" customWidth="1"/>
    <col min="12293" max="12293" width="7.875" style="39" customWidth="1"/>
    <col min="12294" max="12544" width="9" style="39"/>
    <col min="12545" max="12545" width="5.125" style="39" customWidth="1"/>
    <col min="12546" max="12546" width="39.75" style="39" customWidth="1"/>
    <col min="12547" max="12548" width="12.75" style="39" customWidth="1"/>
    <col min="12549" max="12549" width="7.875" style="39" customWidth="1"/>
    <col min="12550" max="12800" width="9" style="39"/>
    <col min="12801" max="12801" width="5.125" style="39" customWidth="1"/>
    <col min="12802" max="12802" width="39.75" style="39" customWidth="1"/>
    <col min="12803" max="12804" width="12.75" style="39" customWidth="1"/>
    <col min="12805" max="12805" width="7.875" style="39" customWidth="1"/>
    <col min="12806" max="13056" width="9" style="39"/>
    <col min="13057" max="13057" width="5.125" style="39" customWidth="1"/>
    <col min="13058" max="13058" width="39.75" style="39" customWidth="1"/>
    <col min="13059" max="13060" width="12.75" style="39" customWidth="1"/>
    <col min="13061" max="13061" width="7.875" style="39" customWidth="1"/>
    <col min="13062" max="13312" width="9" style="39"/>
    <col min="13313" max="13313" width="5.125" style="39" customWidth="1"/>
    <col min="13314" max="13314" width="39.75" style="39" customWidth="1"/>
    <col min="13315" max="13316" width="12.75" style="39" customWidth="1"/>
    <col min="13317" max="13317" width="7.875" style="39" customWidth="1"/>
    <col min="13318" max="13568" width="9" style="39"/>
    <col min="13569" max="13569" width="5.125" style="39" customWidth="1"/>
    <col min="13570" max="13570" width="39.75" style="39" customWidth="1"/>
    <col min="13571" max="13572" width="12.75" style="39" customWidth="1"/>
    <col min="13573" max="13573" width="7.875" style="39" customWidth="1"/>
    <col min="13574" max="13824" width="9" style="39"/>
    <col min="13825" max="13825" width="5.125" style="39" customWidth="1"/>
    <col min="13826" max="13826" width="39.75" style="39" customWidth="1"/>
    <col min="13827" max="13828" width="12.75" style="39" customWidth="1"/>
    <col min="13829" max="13829" width="7.875" style="39" customWidth="1"/>
    <col min="13830" max="14080" width="9" style="39"/>
    <col min="14081" max="14081" width="5.125" style="39" customWidth="1"/>
    <col min="14082" max="14082" width="39.75" style="39" customWidth="1"/>
    <col min="14083" max="14084" width="12.75" style="39" customWidth="1"/>
    <col min="14085" max="14085" width="7.875" style="39" customWidth="1"/>
    <col min="14086" max="14336" width="9" style="39"/>
    <col min="14337" max="14337" width="5.125" style="39" customWidth="1"/>
    <col min="14338" max="14338" width="39.75" style="39" customWidth="1"/>
    <col min="14339" max="14340" width="12.75" style="39" customWidth="1"/>
    <col min="14341" max="14341" width="7.875" style="39" customWidth="1"/>
    <col min="14342" max="14592" width="9" style="39"/>
    <col min="14593" max="14593" width="5.125" style="39" customWidth="1"/>
    <col min="14594" max="14594" width="39.75" style="39" customWidth="1"/>
    <col min="14595" max="14596" width="12.75" style="39" customWidth="1"/>
    <col min="14597" max="14597" width="7.875" style="39" customWidth="1"/>
    <col min="14598" max="14848" width="9" style="39"/>
    <col min="14849" max="14849" width="5.125" style="39" customWidth="1"/>
    <col min="14850" max="14850" width="39.75" style="39" customWidth="1"/>
    <col min="14851" max="14852" width="12.75" style="39" customWidth="1"/>
    <col min="14853" max="14853" width="7.875" style="39" customWidth="1"/>
    <col min="14854" max="15104" width="9" style="39"/>
    <col min="15105" max="15105" width="5.125" style="39" customWidth="1"/>
    <col min="15106" max="15106" width="39.75" style="39" customWidth="1"/>
    <col min="15107" max="15108" width="12.75" style="39" customWidth="1"/>
    <col min="15109" max="15109" width="7.875" style="39" customWidth="1"/>
    <col min="15110" max="15360" width="9" style="39"/>
    <col min="15361" max="15361" width="5.125" style="39" customWidth="1"/>
    <col min="15362" max="15362" width="39.75" style="39" customWidth="1"/>
    <col min="15363" max="15364" width="12.75" style="39" customWidth="1"/>
    <col min="15365" max="15365" width="7.875" style="39" customWidth="1"/>
    <col min="15366" max="15616" width="9" style="39"/>
    <col min="15617" max="15617" width="5.125" style="39" customWidth="1"/>
    <col min="15618" max="15618" width="39.75" style="39" customWidth="1"/>
    <col min="15619" max="15620" width="12.75" style="39" customWidth="1"/>
    <col min="15621" max="15621" width="7.875" style="39" customWidth="1"/>
    <col min="15622" max="15872" width="9" style="39"/>
    <col min="15873" max="15873" width="5.125" style="39" customWidth="1"/>
    <col min="15874" max="15874" width="39.75" style="39" customWidth="1"/>
    <col min="15875" max="15876" width="12.75" style="39" customWidth="1"/>
    <col min="15877" max="15877" width="7.875" style="39" customWidth="1"/>
    <col min="15878" max="16128" width="9" style="39"/>
    <col min="16129" max="16129" width="5.125" style="39" customWidth="1"/>
    <col min="16130" max="16130" width="39.75" style="39" customWidth="1"/>
    <col min="16131" max="16132" width="12.75" style="39" customWidth="1"/>
    <col min="16133" max="16133" width="7.875" style="39" customWidth="1"/>
    <col min="16134" max="16384" width="9" style="39"/>
  </cols>
  <sheetData>
    <row r="1" spans="1:5" ht="76.5" customHeight="1">
      <c r="A1" s="38"/>
      <c r="B1" s="186" t="s">
        <v>16</v>
      </c>
      <c r="C1" s="186"/>
      <c r="D1" s="186"/>
    </row>
    <row r="2" spans="1:5" ht="63" customHeight="1" thickBot="1">
      <c r="A2" s="187" t="s">
        <v>17</v>
      </c>
      <c r="B2" s="187"/>
      <c r="C2" s="187"/>
      <c r="D2" s="187"/>
    </row>
    <row r="3" spans="1:5" ht="22.5" customHeight="1" thickBot="1">
      <c r="A3" s="40" t="s">
        <v>18</v>
      </c>
      <c r="B3" s="41" t="s">
        <v>19</v>
      </c>
      <c r="C3" s="40" t="s">
        <v>20</v>
      </c>
      <c r="D3" s="42" t="s">
        <v>21</v>
      </c>
    </row>
    <row r="4" spans="1:5" ht="15" customHeight="1" thickBot="1">
      <c r="A4" s="188" t="s">
        <v>22</v>
      </c>
      <c r="B4" s="189"/>
      <c r="C4" s="43">
        <f>SUM(C5:C6)</f>
        <v>9020</v>
      </c>
      <c r="D4" s="44">
        <f>SUM(D5:D6)</f>
        <v>9020</v>
      </c>
    </row>
    <row r="5" spans="1:5" ht="26.25" customHeight="1">
      <c r="A5" s="45">
        <v>1</v>
      </c>
      <c r="B5" s="46" t="s">
        <v>23</v>
      </c>
      <c r="C5" s="47">
        <f>20+6000</f>
        <v>6020</v>
      </c>
      <c r="D5" s="48">
        <f>20+6000</f>
        <v>6020</v>
      </c>
      <c r="E5" s="49"/>
    </row>
    <row r="6" spans="1:5" ht="15" customHeight="1" thickBot="1">
      <c r="A6" s="50">
        <v>2</v>
      </c>
      <c r="B6" s="51" t="s">
        <v>24</v>
      </c>
      <c r="C6" s="52">
        <v>3000</v>
      </c>
      <c r="D6" s="53">
        <v>3000</v>
      </c>
      <c r="E6" s="49"/>
    </row>
    <row r="7" spans="1:5" ht="15" customHeight="1" thickBot="1">
      <c r="A7" s="188" t="s">
        <v>25</v>
      </c>
      <c r="B7" s="189"/>
      <c r="C7" s="54">
        <f>SUM(C8:C14)</f>
        <v>427851</v>
      </c>
      <c r="D7" s="55">
        <f>SUM(D8:D14)</f>
        <v>427851</v>
      </c>
      <c r="E7" s="49"/>
    </row>
    <row r="8" spans="1:5" ht="27" customHeight="1">
      <c r="A8" s="56">
        <v>1</v>
      </c>
      <c r="B8" s="57" t="s">
        <v>26</v>
      </c>
      <c r="C8" s="58">
        <f>64000+50000</f>
        <v>114000</v>
      </c>
      <c r="D8" s="59">
        <f>64000+50000</f>
        <v>114000</v>
      </c>
      <c r="E8" s="49"/>
    </row>
    <row r="9" spans="1:5" ht="27" customHeight="1">
      <c r="A9" s="60">
        <v>2</v>
      </c>
      <c r="B9" s="61" t="s">
        <v>27</v>
      </c>
      <c r="C9" s="62">
        <f>22034+4104+5220</f>
        <v>31358</v>
      </c>
      <c r="D9" s="63">
        <f>22034+4104+5220</f>
        <v>31358</v>
      </c>
      <c r="E9" s="49"/>
    </row>
    <row r="10" spans="1:5" ht="27" customHeight="1">
      <c r="A10" s="60">
        <v>3</v>
      </c>
      <c r="B10" s="61" t="s">
        <v>28</v>
      </c>
      <c r="C10" s="62">
        <f>1000+1000</f>
        <v>2000</v>
      </c>
      <c r="D10" s="63">
        <f>1000+1000</f>
        <v>2000</v>
      </c>
      <c r="E10" s="49"/>
    </row>
    <row r="11" spans="1:5" ht="27" customHeight="1">
      <c r="A11" s="60">
        <v>4</v>
      </c>
      <c r="B11" s="61" t="s">
        <v>29</v>
      </c>
      <c r="C11" s="62">
        <f>7300+6000</f>
        <v>13300</v>
      </c>
      <c r="D11" s="63">
        <f>7300+6000</f>
        <v>13300</v>
      </c>
      <c r="E11" s="49"/>
    </row>
    <row r="12" spans="1:5" ht="27" customHeight="1">
      <c r="A12" s="60">
        <v>5</v>
      </c>
      <c r="B12" s="61" t="s">
        <v>30</v>
      </c>
      <c r="C12" s="62">
        <f>51900+8800+11700</f>
        <v>72400</v>
      </c>
      <c r="D12" s="63">
        <f>51900+8800+11700</f>
        <v>72400</v>
      </c>
      <c r="E12" s="49"/>
    </row>
    <row r="13" spans="1:5" ht="27" customHeight="1">
      <c r="A13" s="60">
        <v>6</v>
      </c>
      <c r="B13" s="61" t="s">
        <v>31</v>
      </c>
      <c r="C13" s="62">
        <f>3500+1500</f>
        <v>5000</v>
      </c>
      <c r="D13" s="63">
        <f>3500+1500</f>
        <v>5000</v>
      </c>
      <c r="E13" s="49"/>
    </row>
    <row r="14" spans="1:5" s="66" customFormat="1" ht="27.75" customHeight="1" thickBot="1">
      <c r="A14" s="50">
        <v>7</v>
      </c>
      <c r="B14" s="64" t="s">
        <v>32</v>
      </c>
      <c r="C14" s="52">
        <f>171843+5000+12950</f>
        <v>189793</v>
      </c>
      <c r="D14" s="53">
        <f>171843+5000+12950</f>
        <v>189793</v>
      </c>
      <c r="E14" s="65"/>
    </row>
    <row r="15" spans="1:5" ht="15" customHeight="1" thickBot="1">
      <c r="A15" s="188" t="s">
        <v>33</v>
      </c>
      <c r="B15" s="189"/>
      <c r="C15" s="54">
        <f>SUM(C16)</f>
        <v>2300000</v>
      </c>
      <c r="D15" s="55">
        <f>SUM(D16)</f>
        <v>2300000</v>
      </c>
      <c r="E15" s="49"/>
    </row>
    <row r="16" spans="1:5" ht="15" customHeight="1" thickBot="1">
      <c r="A16" s="67">
        <v>1</v>
      </c>
      <c r="B16" s="68" t="s">
        <v>34</v>
      </c>
      <c r="C16" s="47">
        <v>2300000</v>
      </c>
      <c r="D16" s="48">
        <v>2300000</v>
      </c>
      <c r="E16" s="65"/>
    </row>
    <row r="17" spans="1:5" ht="15" customHeight="1" thickBot="1">
      <c r="A17" s="188" t="s">
        <v>35</v>
      </c>
      <c r="B17" s="189"/>
      <c r="C17" s="54">
        <f>SUM(C18:C21)</f>
        <v>345810</v>
      </c>
      <c r="D17" s="55">
        <f>SUM(D18:D21)</f>
        <v>345810</v>
      </c>
      <c r="E17" s="49"/>
    </row>
    <row r="18" spans="1:5" ht="15" customHeight="1">
      <c r="A18" s="56">
        <v>1</v>
      </c>
      <c r="B18" s="69" t="s">
        <v>36</v>
      </c>
      <c r="C18" s="58">
        <v>71000</v>
      </c>
      <c r="D18" s="59">
        <v>71000</v>
      </c>
      <c r="E18" s="49"/>
    </row>
    <row r="19" spans="1:5" s="66" customFormat="1" ht="15" customHeight="1">
      <c r="A19" s="60">
        <v>2</v>
      </c>
      <c r="B19" s="70" t="s">
        <v>37</v>
      </c>
      <c r="C19" s="62">
        <f>30300+1000+1000</f>
        <v>32300</v>
      </c>
      <c r="D19" s="63">
        <f>30300+1000+1000</f>
        <v>32300</v>
      </c>
      <c r="E19" s="71"/>
    </row>
    <row r="20" spans="1:5" ht="15" customHeight="1">
      <c r="A20" s="60">
        <v>3</v>
      </c>
      <c r="B20" s="70" t="s">
        <v>38</v>
      </c>
      <c r="C20" s="62">
        <f>170000+30000+6400</f>
        <v>206400</v>
      </c>
      <c r="D20" s="63">
        <f>170000+30000+6400</f>
        <v>206400</v>
      </c>
      <c r="E20" s="49"/>
    </row>
    <row r="21" spans="1:5" ht="15" customHeight="1" thickBot="1">
      <c r="A21" s="50">
        <v>4</v>
      </c>
      <c r="B21" s="72" t="s">
        <v>39</v>
      </c>
      <c r="C21" s="52">
        <f>34100+2010</f>
        <v>36110</v>
      </c>
      <c r="D21" s="53">
        <f>34100+2010</f>
        <v>36110</v>
      </c>
      <c r="E21" s="49"/>
    </row>
    <row r="22" spans="1:5" ht="15" customHeight="1" thickBot="1">
      <c r="A22" s="188" t="s">
        <v>40</v>
      </c>
      <c r="B22" s="189"/>
      <c r="C22" s="54">
        <f>SUM(C23:C23)</f>
        <v>230200</v>
      </c>
      <c r="D22" s="55">
        <f>SUM(D23:D23)</f>
        <v>230200</v>
      </c>
      <c r="E22" s="49"/>
    </row>
    <row r="23" spans="1:5" ht="29.25" customHeight="1" thickBot="1">
      <c r="A23" s="73">
        <v>1</v>
      </c>
      <c r="B23" s="74" t="s">
        <v>41</v>
      </c>
      <c r="C23" s="47">
        <f>208000+22200</f>
        <v>230200</v>
      </c>
      <c r="D23" s="48">
        <f>208000+22200</f>
        <v>230200</v>
      </c>
      <c r="E23" s="49"/>
    </row>
    <row r="24" spans="1:5" ht="24" customHeight="1" thickBot="1">
      <c r="A24" s="184" t="s">
        <v>42</v>
      </c>
      <c r="B24" s="185"/>
      <c r="C24" s="75">
        <f>SUM(C4,C7,C15,C17,C22)</f>
        <v>3312881</v>
      </c>
      <c r="D24" s="75">
        <f>SUM(D4,D7,D15,D17,D22)</f>
        <v>3312881</v>
      </c>
      <c r="E24" s="49"/>
    </row>
    <row r="25" spans="1:5" ht="12.75" customHeight="1">
      <c r="A25" s="76"/>
      <c r="B25" s="76"/>
      <c r="C25" s="77"/>
      <c r="D25" s="77"/>
    </row>
    <row r="27" spans="1:5">
      <c r="A27" s="78"/>
      <c r="B27" s="79"/>
      <c r="C27" s="80"/>
      <c r="D27" s="80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Załącznik Nr 1 </vt:lpstr>
      <vt:lpstr>Załącznik Nr 2</vt:lpstr>
      <vt:lpstr>Załącznik Nr3</vt:lpstr>
      <vt:lpstr>Załącznik Nr 3</vt:lpstr>
      <vt:lpstr>'Załącznik Nr 1 '!Obszar_wydruku</vt:lpstr>
      <vt:lpstr>'Załącznik Nr 2'!Obszar_wydruku</vt:lpstr>
      <vt:lpstr>'Załącznik Nr 3'!Obszar_wydruku</vt:lpstr>
      <vt:lpstr>'Załącznik Nr3'!Obszar_wydruku</vt:lpstr>
      <vt:lpstr>'Załącznik Nr 1 '!Tytuły_wydruku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2020-04-17T12:51:52Z</cp:lastPrinted>
  <dcterms:created xsi:type="dcterms:W3CDTF">2013-02-21T12:03:23Z</dcterms:created>
  <dcterms:modified xsi:type="dcterms:W3CDTF">2020-04-20T06:42:34Z</dcterms:modified>
</cp:coreProperties>
</file>