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9975"/>
  </bookViews>
  <sheets>
    <sheet name="kwiecień melioracje" sheetId="2" r:id="rId1"/>
  </sheets>
  <definedNames>
    <definedName name="_xlnm.Print_Area" localSheetId="0">'kwiecień melioracje'!$A$1:$X$38</definedName>
    <definedName name="_xlnm.Print_Titles" localSheetId="0">'kwiecień melioracje'!$5:$7</definedName>
  </definedNames>
  <calcPr calcId="125725" calcOnSave="0"/>
</workbook>
</file>

<file path=xl/calcChain.xml><?xml version="1.0" encoding="utf-8"?>
<calcChain xmlns="http://schemas.openxmlformats.org/spreadsheetml/2006/main">
  <c r="X41" i="2"/>
  <c r="W35"/>
  <c r="X35"/>
  <c r="W36"/>
  <c r="X36"/>
  <c r="W37"/>
  <c r="X37"/>
  <c r="W38"/>
  <c r="X38"/>
  <c r="F35"/>
  <c r="G35"/>
  <c r="H35"/>
  <c r="I35"/>
  <c r="J35"/>
  <c r="K35"/>
  <c r="L35"/>
  <c r="M35"/>
  <c r="N35"/>
  <c r="O35"/>
  <c r="P35"/>
  <c r="Q35"/>
  <c r="R35"/>
  <c r="S35"/>
  <c r="T35"/>
  <c r="U35"/>
  <c r="V35"/>
  <c r="F36"/>
  <c r="G36"/>
  <c r="H36"/>
  <c r="I36"/>
  <c r="J36"/>
  <c r="K36"/>
  <c r="L36"/>
  <c r="M36"/>
  <c r="N36"/>
  <c r="O36"/>
  <c r="P36"/>
  <c r="Q36"/>
  <c r="R36"/>
  <c r="S36"/>
  <c r="T36"/>
  <c r="U36"/>
  <c r="V36"/>
  <c r="F37"/>
  <c r="G37"/>
  <c r="H37"/>
  <c r="I37"/>
  <c r="J37"/>
  <c r="K37"/>
  <c r="L37"/>
  <c r="M37"/>
  <c r="N37"/>
  <c r="O37"/>
  <c r="P37"/>
  <c r="Q37"/>
  <c r="R37"/>
  <c r="S37"/>
  <c r="T37"/>
  <c r="U37"/>
  <c r="V37"/>
  <c r="F38"/>
  <c r="G38"/>
  <c r="H38"/>
  <c r="I38"/>
  <c r="J38"/>
  <c r="K38"/>
  <c r="L38"/>
  <c r="M38"/>
  <c r="N38"/>
  <c r="O38"/>
  <c r="P38"/>
  <c r="Q38"/>
  <c r="R38"/>
  <c r="S38"/>
  <c r="T38"/>
  <c r="U38"/>
  <c r="V38"/>
  <c r="E37"/>
  <c r="E36"/>
  <c r="E35"/>
  <c r="U26"/>
  <c r="V26"/>
  <c r="T26"/>
  <c r="U22"/>
  <c r="V22"/>
  <c r="T22"/>
  <c r="W26"/>
  <c r="X26"/>
  <c r="X25" l="1"/>
  <c r="X24"/>
  <c r="X23"/>
  <c r="V25"/>
  <c r="U25"/>
  <c r="T25"/>
  <c r="V24"/>
  <c r="U24"/>
  <c r="T24"/>
  <c r="V23"/>
  <c r="U23"/>
  <c r="T23"/>
  <c r="L26"/>
  <c r="K26"/>
  <c r="J26"/>
  <c r="I26"/>
  <c r="H26"/>
  <c r="F26"/>
  <c r="E26"/>
  <c r="M25"/>
  <c r="J25"/>
  <c r="G25"/>
  <c r="M24"/>
  <c r="J24"/>
  <c r="G24"/>
  <c r="M23"/>
  <c r="M26" s="1"/>
  <c r="J23"/>
  <c r="G23"/>
  <c r="G26" s="1"/>
  <c r="T34" l="1"/>
  <c r="U33"/>
  <c r="U34" s="1"/>
  <c r="T33"/>
  <c r="P33"/>
  <c r="V33" s="1"/>
  <c r="V34" s="1"/>
  <c r="S27"/>
  <c r="S28" s="1"/>
  <c r="R28"/>
  <c r="Q28"/>
  <c r="O28"/>
  <c r="N28"/>
  <c r="P27"/>
  <c r="P28" s="1"/>
  <c r="W22"/>
  <c r="L22"/>
  <c r="K22"/>
  <c r="I22"/>
  <c r="H22"/>
  <c r="F22"/>
  <c r="E22"/>
  <c r="U21"/>
  <c r="T21"/>
  <c r="M21"/>
  <c r="J21"/>
  <c r="G21"/>
  <c r="U20"/>
  <c r="T20"/>
  <c r="M20"/>
  <c r="M22" s="1"/>
  <c r="J20"/>
  <c r="J22" s="1"/>
  <c r="G20"/>
  <c r="G22" s="1"/>
  <c r="W19"/>
  <c r="L19"/>
  <c r="K19"/>
  <c r="I19"/>
  <c r="H19"/>
  <c r="F19"/>
  <c r="E19"/>
  <c r="U18"/>
  <c r="T18"/>
  <c r="M18"/>
  <c r="J18"/>
  <c r="G18"/>
  <c r="U17"/>
  <c r="T17"/>
  <c r="T19" s="1"/>
  <c r="M17"/>
  <c r="M19" s="1"/>
  <c r="J17"/>
  <c r="J19" s="1"/>
  <c r="G17"/>
  <c r="G19" s="1"/>
  <c r="W16"/>
  <c r="L16"/>
  <c r="K16"/>
  <c r="I16"/>
  <c r="H16"/>
  <c r="F16"/>
  <c r="E16"/>
  <c r="U15"/>
  <c r="T15"/>
  <c r="M15"/>
  <c r="J15"/>
  <c r="G15"/>
  <c r="U14"/>
  <c r="U16" s="1"/>
  <c r="T14"/>
  <c r="T16" s="1"/>
  <c r="M14"/>
  <c r="M16" s="1"/>
  <c r="J14"/>
  <c r="J16" s="1"/>
  <c r="G14"/>
  <c r="G16" s="1"/>
  <c r="W13"/>
  <c r="O13"/>
  <c r="N13"/>
  <c r="L13"/>
  <c r="K13"/>
  <c r="I13"/>
  <c r="H13"/>
  <c r="F13"/>
  <c r="E13"/>
  <c r="U12"/>
  <c r="T12"/>
  <c r="P12"/>
  <c r="M12"/>
  <c r="J12"/>
  <c r="G12"/>
  <c r="U11"/>
  <c r="U13" s="1"/>
  <c r="T11"/>
  <c r="T13" s="1"/>
  <c r="P11"/>
  <c r="P13" s="1"/>
  <c r="M11"/>
  <c r="M13" s="1"/>
  <c r="J11"/>
  <c r="J13" s="1"/>
  <c r="G11"/>
  <c r="G13" s="1"/>
  <c r="W10"/>
  <c r="U9"/>
  <c r="T9"/>
  <c r="P9"/>
  <c r="P8"/>
  <c r="M9"/>
  <c r="J9"/>
  <c r="V9" s="1"/>
  <c r="X9" s="1"/>
  <c r="O10"/>
  <c r="N10"/>
  <c r="L10"/>
  <c r="K10"/>
  <c r="I10"/>
  <c r="H10"/>
  <c r="G9"/>
  <c r="F10"/>
  <c r="E10"/>
  <c r="V21" l="1"/>
  <c r="X21" s="1"/>
  <c r="V20"/>
  <c r="U19"/>
  <c r="V18"/>
  <c r="X18" s="1"/>
  <c r="V17"/>
  <c r="V15"/>
  <c r="X15" s="1"/>
  <c r="V14"/>
  <c r="V12"/>
  <c r="X12" s="1"/>
  <c r="V11"/>
  <c r="P10"/>
  <c r="X20" l="1"/>
  <c r="X22" s="1"/>
  <c r="X17"/>
  <c r="X19" s="1"/>
  <c r="V19"/>
  <c r="X14"/>
  <c r="X16" s="1"/>
  <c r="V16"/>
  <c r="X11"/>
  <c r="X13" s="1"/>
  <c r="V13"/>
  <c r="U31" l="1"/>
  <c r="T31"/>
  <c r="U29"/>
  <c r="T29"/>
  <c r="U27"/>
  <c r="T27"/>
  <c r="U8"/>
  <c r="U10" s="1"/>
  <c r="T8"/>
  <c r="T10" s="1"/>
  <c r="E38"/>
  <c r="T28" l="1"/>
  <c r="U28"/>
  <c r="T30"/>
  <c r="U30"/>
  <c r="T32"/>
  <c r="U32"/>
  <c r="M33" l="1"/>
  <c r="M31"/>
  <c r="M32" s="1"/>
  <c r="M29"/>
  <c r="M27"/>
  <c r="J33"/>
  <c r="J31"/>
  <c r="V31" s="1"/>
  <c r="J29"/>
  <c r="V29" s="1"/>
  <c r="J27"/>
  <c r="G33"/>
  <c r="G31"/>
  <c r="G32" s="1"/>
  <c r="G29"/>
  <c r="G30" s="1"/>
  <c r="G27"/>
  <c r="G8"/>
  <c r="G10" s="1"/>
  <c r="J8"/>
  <c r="J10" s="1"/>
  <c r="M8"/>
  <c r="M10" s="1"/>
  <c r="E28"/>
  <c r="F28"/>
  <c r="G28"/>
  <c r="H28"/>
  <c r="I28"/>
  <c r="J28"/>
  <c r="K28"/>
  <c r="L28"/>
  <c r="M28"/>
  <c r="W28"/>
  <c r="E30"/>
  <c r="F30"/>
  <c r="H30"/>
  <c r="I30"/>
  <c r="K30"/>
  <c r="L30"/>
  <c r="M30"/>
  <c r="W30"/>
  <c r="E32"/>
  <c r="F32"/>
  <c r="H32"/>
  <c r="I32"/>
  <c r="J32"/>
  <c r="K32"/>
  <c r="L32"/>
  <c r="W32"/>
  <c r="E34"/>
  <c r="F34"/>
  <c r="G34"/>
  <c r="H34"/>
  <c r="I34"/>
  <c r="K34"/>
  <c r="L34"/>
  <c r="M34"/>
  <c r="N34"/>
  <c r="O34"/>
  <c r="P34"/>
  <c r="V27" l="1"/>
  <c r="V28" s="1"/>
  <c r="V8"/>
  <c r="J34"/>
  <c r="J30"/>
  <c r="V30"/>
  <c r="V32"/>
  <c r="X8" l="1"/>
  <c r="X10" s="1"/>
  <c r="V10"/>
  <c r="X31"/>
  <c r="X32" s="1"/>
  <c r="X27"/>
  <c r="X28" s="1"/>
  <c r="X33"/>
  <c r="X34" s="1"/>
  <c r="X29"/>
  <c r="X30" s="1"/>
</calcChain>
</file>

<file path=xl/sharedStrings.xml><?xml version="1.0" encoding="utf-8"?>
<sst xmlns="http://schemas.openxmlformats.org/spreadsheetml/2006/main" count="83" uniqueCount="39">
  <si>
    <t>Lp.</t>
  </si>
  <si>
    <t>Nazwa przedsięwzięcia</t>
  </si>
  <si>
    <t>Źródło finansowania</t>
  </si>
  <si>
    <t>Wartość zadania ogółem</t>
  </si>
  <si>
    <t>wnioskowane zmiany</t>
  </si>
  <si>
    <t>po zmianach</t>
  </si>
  <si>
    <t xml:space="preserve">razem </t>
  </si>
  <si>
    <t>budżet państwa</t>
  </si>
  <si>
    <t>nowe</t>
  </si>
  <si>
    <t>środki własne</t>
  </si>
  <si>
    <t>razem</t>
  </si>
  <si>
    <t>nakłady poniesione do końca 2011</t>
  </si>
  <si>
    <t>ogółem</t>
  </si>
  <si>
    <t>Lp. z WPF</t>
  </si>
  <si>
    <t>uwagi</t>
  </si>
  <si>
    <t>razem zmiany w latach 2012-2015</t>
  </si>
  <si>
    <t>WPF marzec</t>
  </si>
  <si>
    <t>Ochrona przed powodzią aglomeracji Rzeszów</t>
  </si>
  <si>
    <t>Ochrona przed powodzią w zlewni Wisłoki, w tym budowa zbiorników retencyjnych Kąty-Myscowa oraz Dukla</t>
  </si>
  <si>
    <t>1a1</t>
  </si>
  <si>
    <t>Trzybnik - regulacja potoku w km 0+590 - 1+433, 3+755 - 4+070, 4+935 - 5+145, 5+805 - 6+062 oraz 7+354 - 7+960 w miejscowościach Wólka Niedżwiedzka, Wólka Sokołowska, Górno, gm. Sokołów Małopolski, pow. Rzeszów, woj. podkarpackie</t>
  </si>
  <si>
    <t>1a2</t>
  </si>
  <si>
    <t>1a3</t>
  </si>
  <si>
    <t>Zaprojektowanie i budowa lewostronnego obwałowania rzeki Wisłoki w km 53+800-55+600 w miejscowościach: Zawierzbie, Żyraków, na terenie gminy Żyraków, województwo podkarpackie</t>
  </si>
  <si>
    <t>1a4</t>
  </si>
  <si>
    <t xml:space="preserve">Zaprojektowanie i budowa suchego zbiornika przeciwpowodziowego (polderu przepływowego) pn. "Kańczuga" na rzece Mleczka Kańczudzka na terenie gminy Jawornik Polski oraz miasta i gminy Kańczuga </t>
  </si>
  <si>
    <t>1a5</t>
  </si>
  <si>
    <t>1c1</t>
  </si>
  <si>
    <t>Utrzymanie urządzeń melioracji wodnych podstawowych - rzek Szuwarka - Gołębiówka i Świerkowiec</t>
  </si>
  <si>
    <t>Utrzymanie urządzeń melioracji wodnych podstawowych</t>
  </si>
  <si>
    <t>budżet UE</t>
  </si>
  <si>
    <t>zmiana nazwy</t>
  </si>
  <si>
    <t xml:space="preserve">TABELARYCZNE ZESTAWIENIE ZMIAN LIMITÓW WYDATKÓW W WYKAZIE PRZEDSIĘWZIĘĆ UJĘTYCH W AUTOPOPRAWCE DO PROJEKTU UCHWAŁY SEJMIKU W SPRAWIE ZMIAN W WPF   </t>
  </si>
  <si>
    <t>wykreślenie z WPF na skutek zmiany okresu realizacji</t>
  </si>
  <si>
    <t>"Budowa prawobrzeżnego wału przeciwpowodziowego na rzece Ropie w km 2+850 - 3+210 o długości 360 m w m. Jasło, woj. Podkarpackie. Zadanie ujęte w ramach zlewni: Ochrona przed powodzią w zlewni Wisłoki, w tym budowa zbiorników retencyjnych Kąty - Myscowa oraz Dukla</t>
  </si>
  <si>
    <t>Przygotowanie dokumentacji i terenu pod inwestycje - teren województwa podkarpackiego. Zadanie ujęte w ramach zlewni: Zabezpieczenie przez zagrożeniem powodziowym doliny Wisły na odcinku od ujścia Wisłoki do ujścia Sanny</t>
  </si>
  <si>
    <t>Zał. Nr 1 do uzasadnienia do projektu Uchwały Zarządu Województwa Podkarpackiego w sprawie przyjęcia autopoprawek  do projektu uchwały Sejmiku w sprawie zmian w WPF</t>
  </si>
  <si>
    <t>1a9</t>
  </si>
  <si>
    <t>Rozbudowa dr. woj. Nr 855 Olbięcin - Zaklików - Stalowa Wola odc. Granica Województwa - Stalowa Wola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</si>
</sst>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3" fontId="0" fillId="0" borderId="0" xfId="0" applyNumberFormat="1"/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/>
    <xf numFmtId="3" fontId="0" fillId="2" borderId="1" xfId="0" applyNumberFormat="1" applyFill="1" applyBorder="1" applyAlignment="1"/>
    <xf numFmtId="3" fontId="0" fillId="2" borderId="2" xfId="0" applyNumberFormat="1" applyFill="1" applyBorder="1" applyAlignment="1"/>
    <xf numFmtId="0" fontId="0" fillId="0" borderId="17" xfId="0" applyBorder="1"/>
    <xf numFmtId="3" fontId="0" fillId="0" borderId="1" xfId="0" applyNumberFormat="1" applyBorder="1" applyAlignment="1"/>
    <xf numFmtId="3" fontId="0" fillId="0" borderId="5" xfId="0" applyNumberFormat="1" applyBorder="1" applyAlignment="1"/>
    <xf numFmtId="0" fontId="0" fillId="0" borderId="0" xfId="0" applyBorder="1" applyAlignment="1">
      <alignment horizontal="center"/>
    </xf>
    <xf numFmtId="3" fontId="0" fillId="0" borderId="2" xfId="0" applyNumberFormat="1" applyBorder="1" applyAlignment="1"/>
    <xf numFmtId="3" fontId="0" fillId="0" borderId="23" xfId="0" applyNumberFormat="1" applyBorder="1" applyAlignment="1"/>
    <xf numFmtId="3" fontId="0" fillId="0" borderId="24" xfId="0" applyNumberFormat="1" applyBorder="1" applyAlignment="1"/>
    <xf numFmtId="3" fontId="0" fillId="0" borderId="25" xfId="0" applyNumberFormat="1" applyBorder="1" applyAlignment="1"/>
    <xf numFmtId="3" fontId="0" fillId="2" borderId="5" xfId="0" applyNumberFormat="1" applyFill="1" applyBorder="1" applyAlignment="1"/>
    <xf numFmtId="3" fontId="0" fillId="2" borderId="3" xfId="0" applyNumberFormat="1" applyFill="1" applyBorder="1" applyAlignment="1"/>
    <xf numFmtId="3" fontId="0" fillId="2" borderId="10" xfId="0" applyNumberFormat="1" applyFill="1" applyBorder="1" applyAlignment="1"/>
    <xf numFmtId="3" fontId="0" fillId="2" borderId="8" xfId="0" applyNumberFormat="1" applyFill="1" applyBorder="1" applyAlignment="1"/>
    <xf numFmtId="3" fontId="0" fillId="0" borderId="37" xfId="0" applyNumberFormat="1" applyBorder="1" applyAlignment="1"/>
    <xf numFmtId="3" fontId="0" fillId="0" borderId="8" xfId="0" applyNumberFormat="1" applyBorder="1" applyAlignment="1"/>
    <xf numFmtId="0" fontId="0" fillId="0" borderId="38" xfId="0" applyBorder="1" applyAlignment="1">
      <alignment vertical="center" wrapText="1"/>
    </xf>
    <xf numFmtId="3" fontId="0" fillId="0" borderId="39" xfId="0" applyNumberFormat="1" applyBorder="1" applyAlignment="1"/>
    <xf numFmtId="3" fontId="0" fillId="0" borderId="10" xfId="0" applyNumberFormat="1" applyBorder="1" applyAlignment="1"/>
    <xf numFmtId="0" fontId="2" fillId="0" borderId="1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0" fillId="0" borderId="7" xfId="0" applyBorder="1"/>
    <xf numFmtId="0" fontId="0" fillId="0" borderId="11" xfId="0" applyBorder="1"/>
    <xf numFmtId="3" fontId="0" fillId="2" borderId="4" xfId="0" applyNumberFormat="1" applyFill="1" applyBorder="1" applyAlignment="1"/>
    <xf numFmtId="3" fontId="0" fillId="2" borderId="13" xfId="0" applyNumberFormat="1" applyFill="1" applyBorder="1" applyAlignment="1"/>
    <xf numFmtId="0" fontId="2" fillId="0" borderId="42" xfId="0" applyFont="1" applyFill="1" applyBorder="1" applyAlignment="1">
      <alignment vertical="center"/>
    </xf>
    <xf numFmtId="3" fontId="0" fillId="0" borderId="43" xfId="0" applyNumberFormat="1" applyBorder="1" applyAlignment="1"/>
    <xf numFmtId="3" fontId="0" fillId="0" borderId="44" xfId="0" applyNumberFormat="1" applyBorder="1" applyAlignment="1"/>
    <xf numFmtId="3" fontId="0" fillId="0" borderId="45" xfId="0" applyNumberFormat="1" applyBorder="1" applyAlignment="1"/>
    <xf numFmtId="3" fontId="0" fillId="0" borderId="46" xfId="0" applyNumberFormat="1" applyBorder="1" applyAlignment="1"/>
    <xf numFmtId="3" fontId="0" fillId="0" borderId="42" xfId="0" applyNumberFormat="1" applyBorder="1" applyAlignment="1"/>
    <xf numFmtId="3" fontId="0" fillId="0" borderId="47" xfId="0" applyNumberFormat="1" applyBorder="1" applyAlignment="1"/>
    <xf numFmtId="3" fontId="0" fillId="2" borderId="40" xfId="0" applyNumberFormat="1" applyFill="1" applyBorder="1" applyAlignment="1"/>
    <xf numFmtId="0" fontId="2" fillId="2" borderId="29" xfId="0" applyFont="1" applyFill="1" applyBorder="1" applyAlignment="1">
      <alignment vertical="center"/>
    </xf>
    <xf numFmtId="3" fontId="0" fillId="2" borderId="26" xfId="0" applyNumberFormat="1" applyFill="1" applyBorder="1" applyAlignment="1"/>
    <xf numFmtId="3" fontId="0" fillId="2" borderId="48" xfId="0" applyNumberFormat="1" applyFill="1" applyBorder="1" applyAlignment="1"/>
    <xf numFmtId="3" fontId="0" fillId="0" borderId="40" xfId="0" applyNumberFormat="1" applyBorder="1" applyAlignment="1"/>
    <xf numFmtId="0" fontId="2" fillId="0" borderId="7" xfId="0" applyFont="1" applyFill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0" fillId="0" borderId="49" xfId="0" applyNumberFormat="1" applyBorder="1" applyAlignment="1"/>
    <xf numFmtId="3" fontId="0" fillId="0" borderId="6" xfId="0" applyNumberFormat="1" applyBorder="1" applyAlignment="1"/>
    <xf numFmtId="3" fontId="0" fillId="2" borderId="2" xfId="0" applyNumberForma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view="pageBreakPreview" zoomScale="85" zoomScaleNormal="70" zoomScaleSheetLayoutView="85" workbookViewId="0">
      <pane xSplit="4" ySplit="7" topLeftCell="P20" activePane="bottomRight" state="frozen"/>
      <selection pane="topRight" activeCell="E1" sqref="E1"/>
      <selection pane="bottomLeft" activeCell="A7" sqref="A7"/>
      <selection pane="bottomRight" activeCell="Y25" sqref="Y25"/>
    </sheetView>
  </sheetViews>
  <sheetFormatPr defaultRowHeight="14.25"/>
  <cols>
    <col min="1" max="1" width="4.375" customWidth="1"/>
    <col min="2" max="2" width="5.625" bestFit="1" customWidth="1"/>
    <col min="3" max="3" width="37.5" customWidth="1"/>
    <col min="4" max="4" width="15.25" customWidth="1"/>
    <col min="5" max="5" width="12.125" bestFit="1" customWidth="1"/>
    <col min="6" max="6" width="12.5" customWidth="1"/>
    <col min="7" max="7" width="12.125" customWidth="1"/>
    <col min="8" max="8" width="12" bestFit="1" customWidth="1"/>
    <col min="9" max="10" width="12.375" bestFit="1" customWidth="1"/>
    <col min="11" max="11" width="12" bestFit="1" customWidth="1"/>
    <col min="12" max="13" width="12.375" bestFit="1" customWidth="1"/>
    <col min="14" max="14" width="11.125" bestFit="1" customWidth="1"/>
    <col min="15" max="16" width="12.375" bestFit="1" customWidth="1"/>
    <col min="17" max="19" width="12.375" customWidth="1"/>
    <col min="20" max="20" width="12" bestFit="1" customWidth="1"/>
    <col min="21" max="21" width="12.25" bestFit="1" customWidth="1"/>
    <col min="22" max="22" width="12.125" bestFit="1" customWidth="1"/>
    <col min="23" max="23" width="14.125" customWidth="1"/>
    <col min="24" max="24" width="11.875" bestFit="1" customWidth="1"/>
    <col min="25" max="25" width="15.875" customWidth="1"/>
  </cols>
  <sheetData>
    <row r="1" spans="1:45" ht="68.25" customHeight="1">
      <c r="N1" s="52" t="s">
        <v>36</v>
      </c>
      <c r="O1" s="52"/>
      <c r="P1" s="52"/>
      <c r="Q1" s="52"/>
      <c r="R1" s="52"/>
      <c r="S1" s="52"/>
      <c r="T1" s="52"/>
      <c r="U1" s="52"/>
      <c r="V1" s="52"/>
    </row>
    <row r="2" spans="1:45" ht="20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45">
      <c r="B3" s="16"/>
      <c r="C3" s="1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45" ht="15" thickBot="1">
      <c r="B4" s="16"/>
      <c r="C4" s="9"/>
      <c r="D4" s="10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5">
      <c r="A5" s="13"/>
      <c r="B5" s="7"/>
      <c r="C5" s="7">
        <v>1</v>
      </c>
      <c r="D5" s="8">
        <v>2</v>
      </c>
      <c r="E5" s="80">
        <v>3</v>
      </c>
      <c r="F5" s="82"/>
      <c r="G5" s="81"/>
      <c r="H5" s="82">
        <v>4</v>
      </c>
      <c r="I5" s="82"/>
      <c r="J5" s="82"/>
      <c r="K5" s="80">
        <v>5</v>
      </c>
      <c r="L5" s="82"/>
      <c r="M5" s="81"/>
      <c r="N5" s="82">
        <v>6</v>
      </c>
      <c r="O5" s="82"/>
      <c r="P5" s="82"/>
      <c r="Q5" s="80">
        <v>7</v>
      </c>
      <c r="R5" s="82"/>
      <c r="S5" s="81"/>
      <c r="T5" s="80">
        <v>11</v>
      </c>
      <c r="U5" s="82"/>
      <c r="V5" s="81"/>
      <c r="W5" s="80">
        <v>12</v>
      </c>
      <c r="X5" s="81"/>
      <c r="Y5" s="54" t="s">
        <v>14</v>
      </c>
    </row>
    <row r="6" spans="1:45" ht="28.5" customHeight="1">
      <c r="A6" s="56" t="s">
        <v>0</v>
      </c>
      <c r="B6" s="58" t="s">
        <v>13</v>
      </c>
      <c r="C6" s="60" t="s">
        <v>1</v>
      </c>
      <c r="D6" s="62" t="s">
        <v>2</v>
      </c>
      <c r="E6" s="64" t="s">
        <v>3</v>
      </c>
      <c r="F6" s="65"/>
      <c r="G6" s="66"/>
      <c r="H6" s="67">
        <v>2012</v>
      </c>
      <c r="I6" s="68"/>
      <c r="J6" s="69"/>
      <c r="K6" s="64">
        <v>2013</v>
      </c>
      <c r="L6" s="65"/>
      <c r="M6" s="66"/>
      <c r="N6" s="70">
        <v>2014</v>
      </c>
      <c r="O6" s="65"/>
      <c r="P6" s="71"/>
      <c r="Q6" s="72">
        <v>2015</v>
      </c>
      <c r="R6" s="68"/>
      <c r="S6" s="73"/>
      <c r="T6" s="56" t="s">
        <v>15</v>
      </c>
      <c r="U6" s="74"/>
      <c r="V6" s="75"/>
      <c r="W6" s="76" t="s">
        <v>11</v>
      </c>
      <c r="X6" s="78" t="s">
        <v>10</v>
      </c>
      <c r="Y6" s="55"/>
    </row>
    <row r="7" spans="1:45" ht="29.25" thickBot="1">
      <c r="A7" s="57"/>
      <c r="B7" s="59"/>
      <c r="C7" s="61"/>
      <c r="D7" s="63"/>
      <c r="E7" s="2" t="s">
        <v>16</v>
      </c>
      <c r="F7" s="3" t="s">
        <v>4</v>
      </c>
      <c r="G7" s="4" t="s">
        <v>5</v>
      </c>
      <c r="H7" s="27" t="s">
        <v>16</v>
      </c>
      <c r="I7" s="3" t="s">
        <v>4</v>
      </c>
      <c r="J7" s="5" t="s">
        <v>5</v>
      </c>
      <c r="K7" s="2" t="s">
        <v>16</v>
      </c>
      <c r="L7" s="3" t="s">
        <v>4</v>
      </c>
      <c r="M7" s="4" t="s">
        <v>5</v>
      </c>
      <c r="N7" s="27" t="s">
        <v>16</v>
      </c>
      <c r="O7" s="3" t="s">
        <v>4</v>
      </c>
      <c r="P7" s="5" t="s">
        <v>5</v>
      </c>
      <c r="Q7" s="2" t="s">
        <v>16</v>
      </c>
      <c r="R7" s="3" t="s">
        <v>4</v>
      </c>
      <c r="S7" s="4" t="s">
        <v>5</v>
      </c>
      <c r="T7" s="2" t="s">
        <v>16</v>
      </c>
      <c r="U7" s="3" t="s">
        <v>4</v>
      </c>
      <c r="V7" s="4" t="s">
        <v>5</v>
      </c>
      <c r="W7" s="77"/>
      <c r="X7" s="79"/>
      <c r="Y7" s="55"/>
    </row>
    <row r="8" spans="1:45" ht="42" customHeight="1">
      <c r="A8" s="84">
        <v>1</v>
      </c>
      <c r="B8" s="86" t="s">
        <v>19</v>
      </c>
      <c r="C8" s="88" t="s">
        <v>17</v>
      </c>
      <c r="D8" s="30" t="s">
        <v>30</v>
      </c>
      <c r="E8" s="18">
        <v>11662122</v>
      </c>
      <c r="F8" s="19">
        <v>-2514793</v>
      </c>
      <c r="G8" s="20">
        <f t="shared" ref="G8:G33" si="0">E8+F8</f>
        <v>9147329</v>
      </c>
      <c r="H8" s="28">
        <v>0</v>
      </c>
      <c r="I8" s="19">
        <v>0</v>
      </c>
      <c r="J8" s="25">
        <f t="shared" ref="J8:J33" si="1">H8+I8</f>
        <v>0</v>
      </c>
      <c r="K8" s="18">
        <v>11058841</v>
      </c>
      <c r="L8" s="19">
        <v>-2514793</v>
      </c>
      <c r="M8" s="20">
        <f t="shared" ref="M8:M33" si="2">K8+L8</f>
        <v>8544048</v>
      </c>
      <c r="N8" s="28">
        <v>603281</v>
      </c>
      <c r="O8" s="19">
        <v>0</v>
      </c>
      <c r="P8" s="44">
        <f t="shared" ref="P8:P9" si="3">N8+O8</f>
        <v>603281</v>
      </c>
      <c r="Q8" s="18"/>
      <c r="R8" s="19"/>
      <c r="S8" s="20"/>
      <c r="T8" s="18">
        <f>SUM(H8,K8,N8,Q8)</f>
        <v>11662122</v>
      </c>
      <c r="U8" s="19">
        <f t="shared" ref="U8:V9" si="4">SUM(I8,L8,O8,R8)</f>
        <v>-2514793</v>
      </c>
      <c r="V8" s="20">
        <f t="shared" si="4"/>
        <v>9147329</v>
      </c>
      <c r="W8" s="18">
        <v>0</v>
      </c>
      <c r="X8" s="44">
        <f>SUM(V8:W8)</f>
        <v>9147329</v>
      </c>
      <c r="Y8" s="8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42" customHeight="1">
      <c r="A9" s="84"/>
      <c r="B9" s="86"/>
      <c r="C9" s="89"/>
      <c r="D9" s="38" t="s">
        <v>7</v>
      </c>
      <c r="E9" s="39">
        <v>19460668</v>
      </c>
      <c r="F9" s="40">
        <v>2612193</v>
      </c>
      <c r="G9" s="41">
        <f>E9+F9</f>
        <v>22072861</v>
      </c>
      <c r="H9" s="42">
        <v>5248815</v>
      </c>
      <c r="I9" s="40">
        <v>2612206</v>
      </c>
      <c r="J9" s="41">
        <f>H9+I9</f>
        <v>7861021</v>
      </c>
      <c r="K9" s="39">
        <v>3974132</v>
      </c>
      <c r="L9" s="40">
        <v>0</v>
      </c>
      <c r="M9" s="41">
        <f>K9+L9</f>
        <v>3974132</v>
      </c>
      <c r="N9" s="42">
        <v>2837219</v>
      </c>
      <c r="O9" s="40">
        <v>0</v>
      </c>
      <c r="P9" s="17">
        <f t="shared" si="3"/>
        <v>2837219</v>
      </c>
      <c r="Q9" s="39"/>
      <c r="R9" s="40"/>
      <c r="S9" s="41"/>
      <c r="T9" s="43">
        <f>SUM(H9,K9,N9,Q9)</f>
        <v>12060166</v>
      </c>
      <c r="U9" s="15">
        <f t="shared" si="4"/>
        <v>2612206</v>
      </c>
      <c r="V9" s="42">
        <f t="shared" si="4"/>
        <v>14672372</v>
      </c>
      <c r="W9" s="39">
        <v>7400489</v>
      </c>
      <c r="X9" s="17">
        <f>SUM(V9:W9)</f>
        <v>22072861</v>
      </c>
      <c r="Y9" s="8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42" customHeight="1">
      <c r="A10" s="85"/>
      <c r="B10" s="87"/>
      <c r="C10" s="90"/>
      <c r="D10" s="46" t="s">
        <v>6</v>
      </c>
      <c r="E10" s="47">
        <f t="shared" ref="E10:P10" si="5">SUM(E8:E9)</f>
        <v>31122790</v>
      </c>
      <c r="F10" s="48">
        <f t="shared" si="5"/>
        <v>97400</v>
      </c>
      <c r="G10" s="45">
        <f t="shared" si="5"/>
        <v>31220190</v>
      </c>
      <c r="H10" s="47">
        <f t="shared" si="5"/>
        <v>5248815</v>
      </c>
      <c r="I10" s="48">
        <f t="shared" si="5"/>
        <v>2612206</v>
      </c>
      <c r="J10" s="45">
        <f t="shared" si="5"/>
        <v>7861021</v>
      </c>
      <c r="K10" s="47">
        <f t="shared" si="5"/>
        <v>15032973</v>
      </c>
      <c r="L10" s="48">
        <f t="shared" si="5"/>
        <v>-2514793</v>
      </c>
      <c r="M10" s="45">
        <f t="shared" si="5"/>
        <v>12518180</v>
      </c>
      <c r="N10" s="47">
        <f t="shared" si="5"/>
        <v>3440500</v>
      </c>
      <c r="O10" s="48">
        <f t="shared" si="5"/>
        <v>0</v>
      </c>
      <c r="P10" s="45">
        <f t="shared" si="5"/>
        <v>3440500</v>
      </c>
      <c r="Q10" s="47"/>
      <c r="R10" s="48"/>
      <c r="S10" s="45"/>
      <c r="T10" s="47">
        <f>SUM(T8:T9)</f>
        <v>23722288</v>
      </c>
      <c r="U10" s="48">
        <f>SUM(U8:U9)</f>
        <v>97413</v>
      </c>
      <c r="V10" s="45">
        <f>SUM(V8:V9)</f>
        <v>23819701</v>
      </c>
      <c r="W10" s="47">
        <f>SUM(W8:W9)</f>
        <v>7400489</v>
      </c>
      <c r="X10" s="45">
        <f>SUM(X8:X9)</f>
        <v>31220190</v>
      </c>
      <c r="Y10" s="8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42" customHeight="1">
      <c r="A11" s="91">
        <v>2</v>
      </c>
      <c r="B11" s="92" t="s">
        <v>21</v>
      </c>
      <c r="C11" s="88" t="s">
        <v>18</v>
      </c>
      <c r="D11" s="32" t="s">
        <v>30</v>
      </c>
      <c r="E11" s="14">
        <v>26129147</v>
      </c>
      <c r="F11" s="15">
        <v>1799563</v>
      </c>
      <c r="G11" s="17">
        <f t="shared" ref="G11" si="6">E11+F11</f>
        <v>27928710</v>
      </c>
      <c r="H11" s="29">
        <v>10046000</v>
      </c>
      <c r="I11" s="15">
        <v>0</v>
      </c>
      <c r="J11" s="26">
        <f t="shared" ref="J11" si="7">H11+I11</f>
        <v>10046000</v>
      </c>
      <c r="K11" s="14">
        <v>5352375</v>
      </c>
      <c r="L11" s="15">
        <v>39563</v>
      </c>
      <c r="M11" s="17">
        <f t="shared" ref="M11" si="8">K11+L11</f>
        <v>5391938</v>
      </c>
      <c r="N11" s="29">
        <v>44772</v>
      </c>
      <c r="O11" s="15">
        <v>0</v>
      </c>
      <c r="P11" s="49">
        <f t="shared" ref="P11:P12" si="9">N11+O11</f>
        <v>44772</v>
      </c>
      <c r="Q11" s="14"/>
      <c r="R11" s="15"/>
      <c r="S11" s="17"/>
      <c r="T11" s="14">
        <f>SUM(H11,K11,N11,Q11)</f>
        <v>15443147</v>
      </c>
      <c r="U11" s="15">
        <f t="shared" ref="U11:U12" si="10">SUM(I11,L11,O11,R11)</f>
        <v>39563</v>
      </c>
      <c r="V11" s="17">
        <f t="shared" ref="V11:V12" si="11">SUM(J11,M11,P11,S11)</f>
        <v>15482710</v>
      </c>
      <c r="W11" s="14">
        <v>12446000</v>
      </c>
      <c r="X11" s="49">
        <f>SUM(V11:W11)</f>
        <v>27928710</v>
      </c>
      <c r="Y11" s="8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42" customHeight="1">
      <c r="A12" s="84"/>
      <c r="B12" s="86"/>
      <c r="C12" s="89"/>
      <c r="D12" s="38" t="s">
        <v>7</v>
      </c>
      <c r="E12" s="39">
        <v>34854214</v>
      </c>
      <c r="F12" s="40">
        <v>1993139</v>
      </c>
      <c r="G12" s="41">
        <f>E12+F12</f>
        <v>36847353</v>
      </c>
      <c r="H12" s="42">
        <v>142185</v>
      </c>
      <c r="I12" s="40">
        <v>2487192</v>
      </c>
      <c r="J12" s="41">
        <f>H12+I12</f>
        <v>2629377</v>
      </c>
      <c r="K12" s="39">
        <v>3029672</v>
      </c>
      <c r="L12" s="40">
        <v>-856120</v>
      </c>
      <c r="M12" s="41">
        <f>K12+L12</f>
        <v>2173552</v>
      </c>
      <c r="N12" s="42">
        <v>0</v>
      </c>
      <c r="O12" s="40">
        <v>0</v>
      </c>
      <c r="P12" s="17">
        <f t="shared" si="9"/>
        <v>0</v>
      </c>
      <c r="Q12" s="39"/>
      <c r="R12" s="40"/>
      <c r="S12" s="41"/>
      <c r="T12" s="43">
        <f>SUM(H12,K12,N12,Q12)</f>
        <v>3171857</v>
      </c>
      <c r="U12" s="15">
        <f t="shared" si="10"/>
        <v>1631072</v>
      </c>
      <c r="V12" s="42">
        <f t="shared" si="11"/>
        <v>4802929</v>
      </c>
      <c r="W12" s="39">
        <v>32044424</v>
      </c>
      <c r="X12" s="17">
        <f>SUM(V12:W12)</f>
        <v>36847353</v>
      </c>
      <c r="Y12" s="8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42" customHeight="1">
      <c r="A13" s="85"/>
      <c r="B13" s="87"/>
      <c r="C13" s="90"/>
      <c r="D13" s="31" t="s">
        <v>6</v>
      </c>
      <c r="E13" s="11">
        <f t="shared" ref="E13:P13" si="12">SUM(E11:E12)</f>
        <v>60983361</v>
      </c>
      <c r="F13" s="21">
        <f t="shared" si="12"/>
        <v>3792702</v>
      </c>
      <c r="G13" s="12">
        <f t="shared" si="12"/>
        <v>64776063</v>
      </c>
      <c r="H13" s="11">
        <f t="shared" si="12"/>
        <v>10188185</v>
      </c>
      <c r="I13" s="21">
        <f t="shared" si="12"/>
        <v>2487192</v>
      </c>
      <c r="J13" s="12">
        <f t="shared" si="12"/>
        <v>12675377</v>
      </c>
      <c r="K13" s="11">
        <f t="shared" si="12"/>
        <v>8382047</v>
      </c>
      <c r="L13" s="21">
        <f t="shared" si="12"/>
        <v>-816557</v>
      </c>
      <c r="M13" s="12">
        <f t="shared" si="12"/>
        <v>7565490</v>
      </c>
      <c r="N13" s="11">
        <f t="shared" si="12"/>
        <v>44772</v>
      </c>
      <c r="O13" s="21">
        <f t="shared" si="12"/>
        <v>0</v>
      </c>
      <c r="P13" s="12">
        <f t="shared" si="12"/>
        <v>44772</v>
      </c>
      <c r="Q13" s="11"/>
      <c r="R13" s="21"/>
      <c r="S13" s="12"/>
      <c r="T13" s="11">
        <f>SUM(T11:T12)</f>
        <v>18615004</v>
      </c>
      <c r="U13" s="21">
        <f>SUM(U11:U12)</f>
        <v>1670635</v>
      </c>
      <c r="V13" s="12">
        <f>SUM(V11:V12)</f>
        <v>20285639</v>
      </c>
      <c r="W13" s="11">
        <f>SUM(W11:W12)</f>
        <v>44490424</v>
      </c>
      <c r="X13" s="12">
        <f>SUM(X11:X12)</f>
        <v>64776063</v>
      </c>
      <c r="Y13" s="8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42" customHeight="1">
      <c r="A14" s="91">
        <v>3</v>
      </c>
      <c r="B14" s="92" t="s">
        <v>22</v>
      </c>
      <c r="C14" s="88" t="s">
        <v>20</v>
      </c>
      <c r="D14" s="32" t="s">
        <v>30</v>
      </c>
      <c r="E14" s="14">
        <v>886461</v>
      </c>
      <c r="F14" s="15">
        <v>0</v>
      </c>
      <c r="G14" s="17">
        <f t="shared" ref="G14" si="13">E14+F14</f>
        <v>886461</v>
      </c>
      <c r="H14" s="29">
        <v>627524</v>
      </c>
      <c r="I14" s="15">
        <v>258937</v>
      </c>
      <c r="J14" s="26">
        <f t="shared" ref="J14" si="14">H14+I14</f>
        <v>886461</v>
      </c>
      <c r="K14" s="14">
        <v>258937</v>
      </c>
      <c r="L14" s="15">
        <v>-258937</v>
      </c>
      <c r="M14" s="17">
        <f t="shared" ref="M14" si="15">K14+L14</f>
        <v>0</v>
      </c>
      <c r="N14" s="29"/>
      <c r="O14" s="15"/>
      <c r="P14" s="49"/>
      <c r="Q14" s="14"/>
      <c r="R14" s="15"/>
      <c r="S14" s="17"/>
      <c r="T14" s="14">
        <f>SUM(H14,K14,N14,Q14)</f>
        <v>886461</v>
      </c>
      <c r="U14" s="15">
        <f t="shared" ref="U14:U15" si="16">SUM(I14,L14,O14,R14)</f>
        <v>0</v>
      </c>
      <c r="V14" s="17">
        <f t="shared" ref="V14:V15" si="17">SUM(J14,M14,P14,S14)</f>
        <v>886461</v>
      </c>
      <c r="W14" s="14">
        <v>0</v>
      </c>
      <c r="X14" s="49">
        <f>SUM(V14:W14)</f>
        <v>886461</v>
      </c>
      <c r="Y14" s="83" t="s">
        <v>33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42" customHeight="1">
      <c r="A15" s="84"/>
      <c r="B15" s="86"/>
      <c r="C15" s="89"/>
      <c r="D15" s="38" t="s">
        <v>7</v>
      </c>
      <c r="E15" s="39">
        <v>932613</v>
      </c>
      <c r="F15" s="40">
        <v>-7</v>
      </c>
      <c r="G15" s="41">
        <f>E15+F15</f>
        <v>932606</v>
      </c>
      <c r="H15" s="42">
        <v>407016</v>
      </c>
      <c r="I15" s="40">
        <v>165320</v>
      </c>
      <c r="J15" s="41">
        <f>H15+I15</f>
        <v>572336</v>
      </c>
      <c r="K15" s="39">
        <v>165320</v>
      </c>
      <c r="L15" s="40">
        <v>-165320</v>
      </c>
      <c r="M15" s="41">
        <f>K15+L15</f>
        <v>0</v>
      </c>
      <c r="N15" s="42"/>
      <c r="O15" s="40"/>
      <c r="P15" s="17"/>
      <c r="Q15" s="39"/>
      <c r="R15" s="40"/>
      <c r="S15" s="41"/>
      <c r="T15" s="43">
        <f>SUM(H15,K15,N15,Q15)</f>
        <v>572336</v>
      </c>
      <c r="U15" s="15">
        <f t="shared" si="16"/>
        <v>0</v>
      </c>
      <c r="V15" s="42">
        <f t="shared" si="17"/>
        <v>572336</v>
      </c>
      <c r="W15" s="39">
        <v>360270</v>
      </c>
      <c r="X15" s="17">
        <f>SUM(V15:W15)</f>
        <v>932606</v>
      </c>
      <c r="Y15" s="8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42" customHeight="1">
      <c r="A16" s="85"/>
      <c r="B16" s="87"/>
      <c r="C16" s="90"/>
      <c r="D16" s="31" t="s">
        <v>6</v>
      </c>
      <c r="E16" s="11">
        <f t="shared" ref="E16:M16" si="18">SUM(E14:E15)</f>
        <v>1819074</v>
      </c>
      <c r="F16" s="21">
        <f t="shared" si="18"/>
        <v>-7</v>
      </c>
      <c r="G16" s="12">
        <f t="shared" si="18"/>
        <v>1819067</v>
      </c>
      <c r="H16" s="11">
        <f t="shared" si="18"/>
        <v>1034540</v>
      </c>
      <c r="I16" s="21">
        <f t="shared" si="18"/>
        <v>424257</v>
      </c>
      <c r="J16" s="12">
        <f t="shared" si="18"/>
        <v>1458797</v>
      </c>
      <c r="K16" s="11">
        <f t="shared" si="18"/>
        <v>424257</v>
      </c>
      <c r="L16" s="21">
        <f t="shared" si="18"/>
        <v>-424257</v>
      </c>
      <c r="M16" s="12">
        <f t="shared" si="18"/>
        <v>0</v>
      </c>
      <c r="N16" s="11"/>
      <c r="O16" s="21"/>
      <c r="P16" s="12"/>
      <c r="Q16" s="11"/>
      <c r="R16" s="21"/>
      <c r="S16" s="12"/>
      <c r="T16" s="11">
        <f>SUM(T14:T15)</f>
        <v>1458797</v>
      </c>
      <c r="U16" s="21">
        <f>SUM(U14:U15)</f>
        <v>0</v>
      </c>
      <c r="V16" s="12">
        <f>SUM(V14:V15)</f>
        <v>1458797</v>
      </c>
      <c r="W16" s="11">
        <f>SUM(W14:W15)</f>
        <v>360270</v>
      </c>
      <c r="X16" s="12">
        <f>SUM(X14:X15)</f>
        <v>1819067</v>
      </c>
      <c r="Y16" s="8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42" customHeight="1">
      <c r="A17" s="91">
        <v>4</v>
      </c>
      <c r="B17" s="92" t="s">
        <v>24</v>
      </c>
      <c r="C17" s="88" t="s">
        <v>23</v>
      </c>
      <c r="D17" s="32" t="s">
        <v>30</v>
      </c>
      <c r="E17" s="14">
        <v>8784779</v>
      </c>
      <c r="F17" s="15">
        <v>-3387167</v>
      </c>
      <c r="G17" s="17">
        <f t="shared" ref="G17" si="19">E17+F17</f>
        <v>5397612</v>
      </c>
      <c r="H17" s="29">
        <v>3914715</v>
      </c>
      <c r="I17" s="15">
        <v>-1103323</v>
      </c>
      <c r="J17" s="26">
        <f t="shared" ref="J17" si="20">H17+I17</f>
        <v>2811392</v>
      </c>
      <c r="K17" s="14">
        <v>4870064</v>
      </c>
      <c r="L17" s="15">
        <v>-2283844</v>
      </c>
      <c r="M17" s="17">
        <f t="shared" ref="M17" si="21">K17+L17</f>
        <v>2586220</v>
      </c>
      <c r="N17" s="29"/>
      <c r="O17" s="15"/>
      <c r="P17" s="49"/>
      <c r="Q17" s="14"/>
      <c r="R17" s="15"/>
      <c r="S17" s="17"/>
      <c r="T17" s="14">
        <f>SUM(H17,K17,N17,Q17)</f>
        <v>8784779</v>
      </c>
      <c r="U17" s="15">
        <f t="shared" ref="U17:U18" si="22">SUM(I17,L17,O17,R17)</f>
        <v>-3387167</v>
      </c>
      <c r="V17" s="17">
        <f t="shared" ref="V17:V18" si="23">SUM(J17,M17,P17,S17)</f>
        <v>5397612</v>
      </c>
      <c r="W17" s="14">
        <v>0</v>
      </c>
      <c r="X17" s="49">
        <f>SUM(V17:W17)</f>
        <v>5397612</v>
      </c>
      <c r="Y17" s="8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42" customHeight="1">
      <c r="A18" s="84"/>
      <c r="B18" s="86"/>
      <c r="C18" s="89"/>
      <c r="D18" s="38" t="s">
        <v>7</v>
      </c>
      <c r="E18" s="39">
        <v>1596805</v>
      </c>
      <c r="F18" s="40">
        <v>-576210</v>
      </c>
      <c r="G18" s="41">
        <f>E18+F18</f>
        <v>1020595</v>
      </c>
      <c r="H18" s="42">
        <v>691000</v>
      </c>
      <c r="I18" s="40">
        <v>20850</v>
      </c>
      <c r="J18" s="41">
        <f>H18+I18</f>
        <v>711850</v>
      </c>
      <c r="K18" s="39">
        <v>709255</v>
      </c>
      <c r="L18" s="40">
        <v>-590910</v>
      </c>
      <c r="M18" s="41">
        <f>K18+L18</f>
        <v>118345</v>
      </c>
      <c r="N18" s="42"/>
      <c r="O18" s="40"/>
      <c r="P18" s="17"/>
      <c r="Q18" s="39"/>
      <c r="R18" s="40"/>
      <c r="S18" s="41"/>
      <c r="T18" s="43">
        <f>SUM(H18,K18,N18,Q18)</f>
        <v>1400255</v>
      </c>
      <c r="U18" s="15">
        <f t="shared" si="22"/>
        <v>-570060</v>
      </c>
      <c r="V18" s="42">
        <f t="shared" si="23"/>
        <v>830195</v>
      </c>
      <c r="W18" s="39">
        <v>190400</v>
      </c>
      <c r="X18" s="17">
        <f>SUM(V18:W18)</f>
        <v>1020595</v>
      </c>
      <c r="Y18" s="8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42" customHeight="1">
      <c r="A19" s="85"/>
      <c r="B19" s="87"/>
      <c r="C19" s="90"/>
      <c r="D19" s="31" t="s">
        <v>6</v>
      </c>
      <c r="E19" s="11">
        <f t="shared" ref="E19:M19" si="24">SUM(E17:E18)</f>
        <v>10381584</v>
      </c>
      <c r="F19" s="21">
        <f t="shared" si="24"/>
        <v>-3963377</v>
      </c>
      <c r="G19" s="12">
        <f t="shared" si="24"/>
        <v>6418207</v>
      </c>
      <c r="H19" s="11">
        <f t="shared" si="24"/>
        <v>4605715</v>
      </c>
      <c r="I19" s="21">
        <f t="shared" si="24"/>
        <v>-1082473</v>
      </c>
      <c r="J19" s="12">
        <f t="shared" si="24"/>
        <v>3523242</v>
      </c>
      <c r="K19" s="11">
        <f t="shared" si="24"/>
        <v>5579319</v>
      </c>
      <c r="L19" s="21">
        <f t="shared" si="24"/>
        <v>-2874754</v>
      </c>
      <c r="M19" s="12">
        <f t="shared" si="24"/>
        <v>2704565</v>
      </c>
      <c r="N19" s="11"/>
      <c r="O19" s="21"/>
      <c r="P19" s="12"/>
      <c r="Q19" s="11"/>
      <c r="R19" s="21"/>
      <c r="S19" s="12"/>
      <c r="T19" s="11">
        <f>SUM(T17:T18)</f>
        <v>10185034</v>
      </c>
      <c r="U19" s="21">
        <f>SUM(U17:U18)</f>
        <v>-3957227</v>
      </c>
      <c r="V19" s="12">
        <f>SUM(V17:V18)</f>
        <v>6227807</v>
      </c>
      <c r="W19" s="11">
        <f>SUM(W17:W18)</f>
        <v>190400</v>
      </c>
      <c r="X19" s="12">
        <f>SUM(X17:X18)</f>
        <v>6418207</v>
      </c>
      <c r="Y19" s="8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42" customHeight="1">
      <c r="A20" s="91">
        <v>5</v>
      </c>
      <c r="B20" s="92" t="s">
        <v>26</v>
      </c>
      <c r="C20" s="88" t="s">
        <v>25</v>
      </c>
      <c r="D20" s="32" t="s">
        <v>30</v>
      </c>
      <c r="E20" s="14">
        <v>33610480</v>
      </c>
      <c r="F20" s="15">
        <v>-11233474</v>
      </c>
      <c r="G20" s="17">
        <f t="shared" ref="G20" si="25">E20+F20</f>
        <v>22377006</v>
      </c>
      <c r="H20" s="29">
        <v>10239115</v>
      </c>
      <c r="I20" s="15">
        <v>-7849912</v>
      </c>
      <c r="J20" s="26">
        <f t="shared" ref="J20" si="26">H20+I20</f>
        <v>2389203</v>
      </c>
      <c r="K20" s="14">
        <v>23371365</v>
      </c>
      <c r="L20" s="15">
        <v>-3383562</v>
      </c>
      <c r="M20" s="17">
        <f t="shared" ref="M20" si="27">K20+L20</f>
        <v>19987803</v>
      </c>
      <c r="N20" s="29"/>
      <c r="O20" s="15"/>
      <c r="P20" s="49"/>
      <c r="Q20" s="14"/>
      <c r="R20" s="15"/>
      <c r="S20" s="17"/>
      <c r="T20" s="14">
        <f>SUM(H20,K20,N20,Q20)</f>
        <v>33610480</v>
      </c>
      <c r="U20" s="15">
        <f t="shared" ref="U20:U21" si="28">SUM(I20,L20,O20,R20)</f>
        <v>-11233474</v>
      </c>
      <c r="V20" s="17">
        <f t="shared" ref="V20:V21" si="29">SUM(J20,M20,P20,S20)</f>
        <v>22377006</v>
      </c>
      <c r="W20" s="14">
        <v>0</v>
      </c>
      <c r="X20" s="49">
        <f>SUM(V20:W20)</f>
        <v>22377006</v>
      </c>
      <c r="Y20" s="8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42" customHeight="1">
      <c r="A21" s="84"/>
      <c r="B21" s="86"/>
      <c r="C21" s="89"/>
      <c r="D21" s="38" t="s">
        <v>7</v>
      </c>
      <c r="E21" s="39">
        <v>6633238</v>
      </c>
      <c r="F21" s="40">
        <v>-2466466</v>
      </c>
      <c r="G21" s="41">
        <f>E21+F21</f>
        <v>4166772</v>
      </c>
      <c r="H21" s="42">
        <v>1807000</v>
      </c>
      <c r="I21" s="40">
        <v>27000</v>
      </c>
      <c r="J21" s="41">
        <f>H21+I21</f>
        <v>1834000</v>
      </c>
      <c r="K21" s="39">
        <v>4124261</v>
      </c>
      <c r="L21" s="40">
        <v>-2158424</v>
      </c>
      <c r="M21" s="41">
        <f>K21+L21</f>
        <v>1965837</v>
      </c>
      <c r="N21" s="42"/>
      <c r="O21" s="40"/>
      <c r="P21" s="17"/>
      <c r="Q21" s="39"/>
      <c r="R21" s="40"/>
      <c r="S21" s="41"/>
      <c r="T21" s="43">
        <f>SUM(H21,K21,N21,Q21)</f>
        <v>5931261</v>
      </c>
      <c r="U21" s="15">
        <f t="shared" si="28"/>
        <v>-2131424</v>
      </c>
      <c r="V21" s="42">
        <f t="shared" si="29"/>
        <v>3799837</v>
      </c>
      <c r="W21" s="39">
        <v>366935</v>
      </c>
      <c r="X21" s="17">
        <f>SUM(V21:W21)</f>
        <v>4166772</v>
      </c>
      <c r="Y21" s="8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42" customHeight="1">
      <c r="A22" s="84"/>
      <c r="B22" s="86"/>
      <c r="C22" s="89"/>
      <c r="D22" s="46" t="s">
        <v>6</v>
      </c>
      <c r="E22" s="47">
        <f t="shared" ref="E22:M22" si="30">SUM(E20:E21)</f>
        <v>40243718</v>
      </c>
      <c r="F22" s="48">
        <f t="shared" si="30"/>
        <v>-13699940</v>
      </c>
      <c r="G22" s="45">
        <f t="shared" si="30"/>
        <v>26543778</v>
      </c>
      <c r="H22" s="47">
        <f t="shared" si="30"/>
        <v>12046115</v>
      </c>
      <c r="I22" s="48">
        <f t="shared" si="30"/>
        <v>-7822912</v>
      </c>
      <c r="J22" s="45">
        <f t="shared" si="30"/>
        <v>4223203</v>
      </c>
      <c r="K22" s="47">
        <f t="shared" si="30"/>
        <v>27495626</v>
      </c>
      <c r="L22" s="48">
        <f t="shared" si="30"/>
        <v>-5541986</v>
      </c>
      <c r="M22" s="45">
        <f t="shared" si="30"/>
        <v>21953640</v>
      </c>
      <c r="N22" s="47"/>
      <c r="O22" s="48"/>
      <c r="P22" s="45"/>
      <c r="Q22" s="47"/>
      <c r="R22" s="48"/>
      <c r="S22" s="45"/>
      <c r="T22" s="47">
        <f>SUM(T20:T21)</f>
        <v>39541741</v>
      </c>
      <c r="U22" s="48">
        <f t="shared" ref="U22:V22" si="31">SUM(U20:U21)</f>
        <v>-13364898</v>
      </c>
      <c r="V22" s="45">
        <f t="shared" si="31"/>
        <v>26176843</v>
      </c>
      <c r="W22" s="47">
        <f>SUM(W20:W21)</f>
        <v>366935</v>
      </c>
      <c r="X22" s="45">
        <f>SUM(X20:X21)</f>
        <v>26543778</v>
      </c>
      <c r="Y22" s="8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42" customHeight="1">
      <c r="A23" s="91">
        <v>6</v>
      </c>
      <c r="B23" s="92" t="s">
        <v>37</v>
      </c>
      <c r="C23" s="88" t="s">
        <v>38</v>
      </c>
      <c r="D23" s="32" t="s">
        <v>30</v>
      </c>
      <c r="E23" s="14">
        <v>38127765</v>
      </c>
      <c r="F23" s="15">
        <v>0</v>
      </c>
      <c r="G23" s="17">
        <f>E23+F23</f>
        <v>38127765</v>
      </c>
      <c r="H23" s="14">
        <v>16081365</v>
      </c>
      <c r="I23" s="15">
        <v>0</v>
      </c>
      <c r="J23" s="17">
        <f>H23+I23</f>
        <v>16081365</v>
      </c>
      <c r="K23" s="14">
        <v>16243790</v>
      </c>
      <c r="L23" s="15">
        <v>228308</v>
      </c>
      <c r="M23" s="17">
        <f>K23+L23</f>
        <v>16472098</v>
      </c>
      <c r="N23" s="14"/>
      <c r="O23" s="15"/>
      <c r="P23" s="17"/>
      <c r="Q23" s="14"/>
      <c r="R23" s="15"/>
      <c r="S23" s="51"/>
      <c r="T23" s="103">
        <f>SUM(H23,K23,N23,Q23)</f>
        <v>32325155</v>
      </c>
      <c r="U23" s="15">
        <f t="shared" ref="U23:U25" si="32">SUM(I23,L23,O23,R23)</f>
        <v>228308</v>
      </c>
      <c r="V23" s="29">
        <f t="shared" ref="V23:V25" si="33">SUM(J23,M23,P23,S23)</f>
        <v>32553463</v>
      </c>
      <c r="W23" s="14">
        <v>5574302</v>
      </c>
      <c r="X23" s="17">
        <f>SUM(V23:W23)</f>
        <v>38127765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45" ht="42" customHeight="1">
      <c r="A24" s="84"/>
      <c r="B24" s="86"/>
      <c r="C24" s="89"/>
      <c r="D24" s="32" t="s">
        <v>9</v>
      </c>
      <c r="E24" s="14">
        <v>6685109</v>
      </c>
      <c r="F24" s="15">
        <v>0</v>
      </c>
      <c r="G24" s="17">
        <f t="shared" ref="G24:G25" si="34">E24+F24</f>
        <v>6685109</v>
      </c>
      <c r="H24" s="14">
        <v>2739007</v>
      </c>
      <c r="I24" s="15">
        <v>0</v>
      </c>
      <c r="J24" s="17">
        <f t="shared" ref="J24:J25" si="35">H24+I24</f>
        <v>2739007</v>
      </c>
      <c r="K24" s="14">
        <v>2922112</v>
      </c>
      <c r="L24" s="15">
        <v>40289</v>
      </c>
      <c r="M24" s="17">
        <f t="shared" ref="M24:M25" si="36">K24+L24</f>
        <v>2962401</v>
      </c>
      <c r="N24" s="14"/>
      <c r="O24" s="15"/>
      <c r="P24" s="17"/>
      <c r="Q24" s="14"/>
      <c r="R24" s="15"/>
      <c r="S24" s="51"/>
      <c r="T24" s="43">
        <f>SUM(H24,K24,N24,Q24)</f>
        <v>5661119</v>
      </c>
      <c r="U24" s="15">
        <f t="shared" si="32"/>
        <v>40289</v>
      </c>
      <c r="V24" s="42">
        <f t="shared" si="33"/>
        <v>5701408</v>
      </c>
      <c r="W24" s="39">
        <v>983701</v>
      </c>
      <c r="X24" s="17">
        <f>SUM(V24:W24)</f>
        <v>6685109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45" ht="42" customHeight="1">
      <c r="A25" s="84"/>
      <c r="B25" s="86"/>
      <c r="C25" s="89"/>
      <c r="D25" s="38" t="s">
        <v>7</v>
      </c>
      <c r="E25" s="14">
        <v>3002171</v>
      </c>
      <c r="F25" s="15">
        <v>0</v>
      </c>
      <c r="G25" s="17">
        <f t="shared" si="34"/>
        <v>3002171</v>
      </c>
      <c r="H25" s="14">
        <v>1163760</v>
      </c>
      <c r="I25" s="15">
        <v>0</v>
      </c>
      <c r="J25" s="17">
        <f t="shared" si="35"/>
        <v>1163760</v>
      </c>
      <c r="K25" s="14">
        <v>1838411</v>
      </c>
      <c r="L25" s="15"/>
      <c r="M25" s="17">
        <f t="shared" si="36"/>
        <v>1838411</v>
      </c>
      <c r="N25" s="14"/>
      <c r="O25" s="15"/>
      <c r="P25" s="17"/>
      <c r="Q25" s="14"/>
      <c r="R25" s="15"/>
      <c r="S25" s="51"/>
      <c r="T25" s="43">
        <f>SUM(H25,K25,N25,Q25)</f>
        <v>3002171</v>
      </c>
      <c r="U25" s="15">
        <f t="shared" si="32"/>
        <v>0</v>
      </c>
      <c r="V25" s="42">
        <f t="shared" si="33"/>
        <v>3002171</v>
      </c>
      <c r="W25" s="39">
        <v>0</v>
      </c>
      <c r="X25" s="17">
        <f>SUM(V25:W25)</f>
        <v>3002171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45" ht="42" customHeight="1">
      <c r="A26" s="85"/>
      <c r="B26" s="87"/>
      <c r="C26" s="90"/>
      <c r="D26" s="31" t="s">
        <v>6</v>
      </c>
      <c r="E26" s="11">
        <f>SUM(E23:E25)</f>
        <v>47815045</v>
      </c>
      <c r="F26" s="21">
        <f t="shared" ref="F26:M26" si="37">SUM(F23:F25)</f>
        <v>0</v>
      </c>
      <c r="G26" s="12">
        <f t="shared" si="37"/>
        <v>47815045</v>
      </c>
      <c r="H26" s="11">
        <f t="shared" si="37"/>
        <v>19984132</v>
      </c>
      <c r="I26" s="21">
        <f t="shared" si="37"/>
        <v>0</v>
      </c>
      <c r="J26" s="12">
        <f t="shared" si="37"/>
        <v>19984132</v>
      </c>
      <c r="K26" s="11">
        <f t="shared" si="37"/>
        <v>21004313</v>
      </c>
      <c r="L26" s="21">
        <f t="shared" si="37"/>
        <v>268597</v>
      </c>
      <c r="M26" s="12">
        <f t="shared" si="37"/>
        <v>21272910</v>
      </c>
      <c r="N26" s="11"/>
      <c r="O26" s="21"/>
      <c r="P26" s="12"/>
      <c r="Q26" s="11"/>
      <c r="R26" s="21"/>
      <c r="S26" s="104"/>
      <c r="T26" s="11">
        <f>SUM(T23:T25)</f>
        <v>40988445</v>
      </c>
      <c r="U26" s="21">
        <f t="shared" ref="U26:V26" si="38">SUM(U23:U25)</f>
        <v>268597</v>
      </c>
      <c r="V26" s="12">
        <f t="shared" si="38"/>
        <v>41257042</v>
      </c>
      <c r="W26" s="11">
        <f>SUM(W23:W25)</f>
        <v>6558003</v>
      </c>
      <c r="X26" s="12">
        <f>SUM(X23:X25)</f>
        <v>47815045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45" ht="42" customHeight="1">
      <c r="A27" s="84">
        <v>7</v>
      </c>
      <c r="B27" s="86" t="s">
        <v>27</v>
      </c>
      <c r="C27" s="89" t="s">
        <v>28</v>
      </c>
      <c r="D27" s="38" t="s">
        <v>9</v>
      </c>
      <c r="E27" s="39">
        <v>336937</v>
      </c>
      <c r="F27" s="40">
        <v>-28314</v>
      </c>
      <c r="G27" s="41">
        <f t="shared" si="0"/>
        <v>308623</v>
      </c>
      <c r="H27" s="42">
        <v>65000</v>
      </c>
      <c r="I27" s="40">
        <v>0</v>
      </c>
      <c r="J27" s="102">
        <f t="shared" si="1"/>
        <v>65000</v>
      </c>
      <c r="K27" s="39">
        <v>66950</v>
      </c>
      <c r="L27" s="40">
        <v>0</v>
      </c>
      <c r="M27" s="41">
        <f t="shared" si="2"/>
        <v>66950</v>
      </c>
      <c r="N27" s="42">
        <v>68959</v>
      </c>
      <c r="O27" s="40">
        <v>0</v>
      </c>
      <c r="P27" s="41">
        <f t="shared" ref="P27" si="39">N27+O27</f>
        <v>68959</v>
      </c>
      <c r="Q27" s="39">
        <v>71028</v>
      </c>
      <c r="R27" s="40">
        <v>0</v>
      </c>
      <c r="S27" s="41">
        <f t="shared" ref="S27" si="40">Q27+R27</f>
        <v>71028</v>
      </c>
      <c r="T27" s="39">
        <f>SUM(H27,K27,N27,Q27)</f>
        <v>271937</v>
      </c>
      <c r="U27" s="40">
        <f t="shared" ref="U27" si="41">SUM(I27,L27,O27,R27)</f>
        <v>0</v>
      </c>
      <c r="V27" s="41">
        <f t="shared" ref="V27" si="42">SUM(J27,M27,P27,S27)</f>
        <v>271937</v>
      </c>
      <c r="W27" s="39">
        <v>36686</v>
      </c>
      <c r="X27" s="41">
        <f>SUM(V27:W27)</f>
        <v>308623</v>
      </c>
      <c r="Y27" s="83" t="s">
        <v>31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42" customHeight="1">
      <c r="A28" s="85"/>
      <c r="B28" s="87"/>
      <c r="C28" s="90"/>
      <c r="D28" s="31" t="s">
        <v>6</v>
      </c>
      <c r="E28" s="11">
        <f>SUM(E27)</f>
        <v>336937</v>
      </c>
      <c r="F28" s="21">
        <f t="shared" ref="F28:S28" si="43">SUM(F27)</f>
        <v>-28314</v>
      </c>
      <c r="G28" s="12">
        <f t="shared" si="43"/>
        <v>308623</v>
      </c>
      <c r="H28" s="23">
        <f t="shared" si="43"/>
        <v>65000</v>
      </c>
      <c r="I28" s="21">
        <f t="shared" si="43"/>
        <v>0</v>
      </c>
      <c r="J28" s="24">
        <f t="shared" si="43"/>
        <v>65000</v>
      </c>
      <c r="K28" s="11">
        <f t="shared" si="43"/>
        <v>66950</v>
      </c>
      <c r="L28" s="21">
        <f t="shared" si="43"/>
        <v>0</v>
      </c>
      <c r="M28" s="12">
        <f t="shared" si="43"/>
        <v>66950</v>
      </c>
      <c r="N28" s="11">
        <f t="shared" si="43"/>
        <v>68959</v>
      </c>
      <c r="O28" s="21">
        <f t="shared" si="43"/>
        <v>0</v>
      </c>
      <c r="P28" s="12">
        <f t="shared" si="43"/>
        <v>68959</v>
      </c>
      <c r="Q28" s="11">
        <f t="shared" si="43"/>
        <v>71028</v>
      </c>
      <c r="R28" s="21">
        <f t="shared" si="43"/>
        <v>0</v>
      </c>
      <c r="S28" s="12">
        <f t="shared" si="43"/>
        <v>71028</v>
      </c>
      <c r="T28" s="11">
        <f>SUM(T27)</f>
        <v>271937</v>
      </c>
      <c r="U28" s="21">
        <f t="shared" ref="U28:X28" si="44">SUM(U27)</f>
        <v>0</v>
      </c>
      <c r="V28" s="12">
        <f t="shared" si="44"/>
        <v>271937</v>
      </c>
      <c r="W28" s="11">
        <f t="shared" si="44"/>
        <v>36686</v>
      </c>
      <c r="X28" s="12">
        <f t="shared" si="44"/>
        <v>308623</v>
      </c>
      <c r="Y28" s="8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57.75" customHeight="1">
      <c r="A29" s="91">
        <v>8</v>
      </c>
      <c r="B29" s="92" t="s">
        <v>8</v>
      </c>
      <c r="C29" s="88" t="s">
        <v>34</v>
      </c>
      <c r="D29" s="38" t="s">
        <v>7</v>
      </c>
      <c r="E29" s="14">
        <v>0</v>
      </c>
      <c r="F29" s="15">
        <v>2661229</v>
      </c>
      <c r="G29" s="17">
        <f t="shared" si="0"/>
        <v>2661229</v>
      </c>
      <c r="H29" s="29">
        <v>0</v>
      </c>
      <c r="I29" s="15">
        <v>2000000</v>
      </c>
      <c r="J29" s="26">
        <f t="shared" si="1"/>
        <v>2000000</v>
      </c>
      <c r="K29" s="14">
        <v>0</v>
      </c>
      <c r="L29" s="15">
        <v>206455</v>
      </c>
      <c r="M29" s="17">
        <f t="shared" si="2"/>
        <v>206455</v>
      </c>
      <c r="N29" s="29"/>
      <c r="O29" s="15"/>
      <c r="P29" s="26"/>
      <c r="Q29" s="14"/>
      <c r="R29" s="15"/>
      <c r="S29" s="17"/>
      <c r="T29" s="14">
        <f>SUM(H29,K29,N29,Q29)</f>
        <v>0</v>
      </c>
      <c r="U29" s="15">
        <f t="shared" ref="U29" si="45">SUM(I29,L29,O29,R29)</f>
        <v>2206455</v>
      </c>
      <c r="V29" s="17">
        <f t="shared" ref="V29" si="46">SUM(J29,M29,P29,S29)</f>
        <v>2206455</v>
      </c>
      <c r="W29" s="14">
        <v>454774</v>
      </c>
      <c r="X29" s="17">
        <f>SUM(V29:W29)</f>
        <v>2661229</v>
      </c>
      <c r="Y29" s="8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3.25" customHeight="1">
      <c r="A30" s="85"/>
      <c r="B30" s="87"/>
      <c r="C30" s="90"/>
      <c r="D30" s="31" t="s">
        <v>6</v>
      </c>
      <c r="E30" s="11">
        <f>SUM(E29)</f>
        <v>0</v>
      </c>
      <c r="F30" s="21">
        <f t="shared" ref="F30:M30" si="47">SUM(F29)</f>
        <v>2661229</v>
      </c>
      <c r="G30" s="12">
        <f t="shared" si="47"/>
        <v>2661229</v>
      </c>
      <c r="H30" s="23">
        <f t="shared" si="47"/>
        <v>0</v>
      </c>
      <c r="I30" s="21">
        <f t="shared" si="47"/>
        <v>2000000</v>
      </c>
      <c r="J30" s="24">
        <f t="shared" si="47"/>
        <v>2000000</v>
      </c>
      <c r="K30" s="11">
        <f t="shared" si="47"/>
        <v>0</v>
      </c>
      <c r="L30" s="21">
        <f t="shared" si="47"/>
        <v>206455</v>
      </c>
      <c r="M30" s="12">
        <f t="shared" si="47"/>
        <v>206455</v>
      </c>
      <c r="N30" s="23"/>
      <c r="O30" s="21"/>
      <c r="P30" s="24"/>
      <c r="Q30" s="11"/>
      <c r="R30" s="21"/>
      <c r="S30" s="12"/>
      <c r="T30" s="11">
        <f>SUM(T29)</f>
        <v>0</v>
      </c>
      <c r="U30" s="21">
        <f t="shared" ref="U30:X30" si="48">SUM(U29)</f>
        <v>2206455</v>
      </c>
      <c r="V30" s="12">
        <f t="shared" si="48"/>
        <v>2206455</v>
      </c>
      <c r="W30" s="11">
        <f t="shared" si="48"/>
        <v>454774</v>
      </c>
      <c r="X30" s="12">
        <f t="shared" si="48"/>
        <v>2661229</v>
      </c>
      <c r="Y30" s="8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48" customHeight="1">
      <c r="A31" s="91">
        <v>9</v>
      </c>
      <c r="B31" s="92" t="s">
        <v>8</v>
      </c>
      <c r="C31" s="88" t="s">
        <v>35</v>
      </c>
      <c r="D31" s="32" t="s">
        <v>7</v>
      </c>
      <c r="E31" s="14">
        <v>0</v>
      </c>
      <c r="F31" s="15">
        <v>14586847</v>
      </c>
      <c r="G31" s="17">
        <f t="shared" si="0"/>
        <v>14586847</v>
      </c>
      <c r="H31" s="29">
        <v>0</v>
      </c>
      <c r="I31" s="15">
        <v>3087958</v>
      </c>
      <c r="J31" s="26">
        <f t="shared" si="1"/>
        <v>3087958</v>
      </c>
      <c r="K31" s="14">
        <v>0</v>
      </c>
      <c r="L31" s="15">
        <v>2793545</v>
      </c>
      <c r="M31" s="17">
        <f t="shared" si="2"/>
        <v>2793545</v>
      </c>
      <c r="N31" s="29"/>
      <c r="O31" s="15"/>
      <c r="P31" s="26"/>
      <c r="Q31" s="14"/>
      <c r="R31" s="15"/>
      <c r="S31" s="17"/>
      <c r="T31" s="14">
        <f>SUM(H31,K31,N31,Q31)</f>
        <v>0</v>
      </c>
      <c r="U31" s="15">
        <f t="shared" ref="U31" si="49">SUM(I31,L31,O31,R31)</f>
        <v>5881503</v>
      </c>
      <c r="V31" s="17">
        <f t="shared" ref="V31" si="50">SUM(J31,M31,P31,S31)</f>
        <v>5881503</v>
      </c>
      <c r="W31" s="14">
        <v>8705344</v>
      </c>
      <c r="X31" s="17">
        <f>SUM(V31:W31)</f>
        <v>14586847</v>
      </c>
      <c r="Y31" s="8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42" customHeight="1">
      <c r="A32" s="85"/>
      <c r="B32" s="87"/>
      <c r="C32" s="90"/>
      <c r="D32" s="31" t="s">
        <v>6</v>
      </c>
      <c r="E32" s="11">
        <f>SUM(E31)</f>
        <v>0</v>
      </c>
      <c r="F32" s="21">
        <f t="shared" ref="F32:M32" si="51">SUM(F31)</f>
        <v>14586847</v>
      </c>
      <c r="G32" s="12">
        <f t="shared" si="51"/>
        <v>14586847</v>
      </c>
      <c r="H32" s="23">
        <f t="shared" si="51"/>
        <v>0</v>
      </c>
      <c r="I32" s="21">
        <f t="shared" si="51"/>
        <v>3087958</v>
      </c>
      <c r="J32" s="24">
        <f t="shared" si="51"/>
        <v>3087958</v>
      </c>
      <c r="K32" s="11">
        <f t="shared" si="51"/>
        <v>0</v>
      </c>
      <c r="L32" s="21">
        <f t="shared" si="51"/>
        <v>2793545</v>
      </c>
      <c r="M32" s="12">
        <f t="shared" si="51"/>
        <v>2793545</v>
      </c>
      <c r="N32" s="23"/>
      <c r="O32" s="21"/>
      <c r="P32" s="24"/>
      <c r="Q32" s="11"/>
      <c r="R32" s="21"/>
      <c r="S32" s="12"/>
      <c r="T32" s="11">
        <f>SUM(T31)</f>
        <v>0</v>
      </c>
      <c r="U32" s="21">
        <f t="shared" ref="U32:X32" si="52">SUM(U31)</f>
        <v>5881503</v>
      </c>
      <c r="V32" s="12">
        <f t="shared" si="52"/>
        <v>5881503</v>
      </c>
      <c r="W32" s="11">
        <f t="shared" si="52"/>
        <v>8705344</v>
      </c>
      <c r="X32" s="12">
        <f t="shared" si="52"/>
        <v>14586847</v>
      </c>
      <c r="Y32" s="8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25" ht="42" customHeight="1">
      <c r="A33" s="91">
        <v>10</v>
      </c>
      <c r="B33" s="92" t="s">
        <v>8</v>
      </c>
      <c r="C33" s="88" t="s">
        <v>29</v>
      </c>
      <c r="D33" s="38" t="s">
        <v>7</v>
      </c>
      <c r="E33" s="14">
        <v>0</v>
      </c>
      <c r="F33" s="15">
        <v>3240000</v>
      </c>
      <c r="G33" s="17">
        <f t="shared" si="0"/>
        <v>3240000</v>
      </c>
      <c r="H33" s="29">
        <v>0</v>
      </c>
      <c r="I33" s="15">
        <v>810000</v>
      </c>
      <c r="J33" s="26">
        <f t="shared" si="1"/>
        <v>810000</v>
      </c>
      <c r="K33" s="14">
        <v>0</v>
      </c>
      <c r="L33" s="15">
        <v>1620000</v>
      </c>
      <c r="M33" s="17">
        <f t="shared" si="2"/>
        <v>1620000</v>
      </c>
      <c r="N33" s="29">
        <v>0</v>
      </c>
      <c r="O33" s="15">
        <v>810000</v>
      </c>
      <c r="P33" s="17">
        <f t="shared" ref="P33" si="53">N33+O33</f>
        <v>810000</v>
      </c>
      <c r="Q33" s="14"/>
      <c r="R33" s="15"/>
      <c r="S33" s="17"/>
      <c r="T33" s="14">
        <f>SUM(H33,K33,N33,Q33)</f>
        <v>0</v>
      </c>
      <c r="U33" s="15">
        <f t="shared" ref="U33" si="54">SUM(I33,L33,O33,R33)</f>
        <v>3240000</v>
      </c>
      <c r="V33" s="17">
        <f t="shared" ref="V33" si="55">SUM(J33,M33,P33,S33)</f>
        <v>3240000</v>
      </c>
      <c r="W33" s="14">
        <v>0</v>
      </c>
      <c r="X33" s="17">
        <f>SUM(V33:W33)</f>
        <v>3240000</v>
      </c>
      <c r="Y33" s="83"/>
    </row>
    <row r="34" spans="1:25" ht="42" customHeight="1">
      <c r="A34" s="85"/>
      <c r="B34" s="87"/>
      <c r="C34" s="90"/>
      <c r="D34" s="46" t="s">
        <v>6</v>
      </c>
      <c r="E34" s="11">
        <f>SUM(E33)</f>
        <v>0</v>
      </c>
      <c r="F34" s="21">
        <f t="shared" ref="F34:P34" si="56">SUM(F33)</f>
        <v>3240000</v>
      </c>
      <c r="G34" s="12">
        <f t="shared" si="56"/>
        <v>3240000</v>
      </c>
      <c r="H34" s="23">
        <f t="shared" si="56"/>
        <v>0</v>
      </c>
      <c r="I34" s="21">
        <f t="shared" si="56"/>
        <v>810000</v>
      </c>
      <c r="J34" s="24">
        <f t="shared" si="56"/>
        <v>810000</v>
      </c>
      <c r="K34" s="11">
        <f t="shared" si="56"/>
        <v>0</v>
      </c>
      <c r="L34" s="21">
        <f t="shared" si="56"/>
        <v>1620000</v>
      </c>
      <c r="M34" s="12">
        <f t="shared" si="56"/>
        <v>1620000</v>
      </c>
      <c r="N34" s="23">
        <f t="shared" si="56"/>
        <v>0</v>
      </c>
      <c r="O34" s="21">
        <f t="shared" si="56"/>
        <v>810000</v>
      </c>
      <c r="P34" s="24">
        <f t="shared" si="56"/>
        <v>810000</v>
      </c>
      <c r="Q34" s="11"/>
      <c r="R34" s="21"/>
      <c r="S34" s="12"/>
      <c r="T34" s="11">
        <f>SUM(T33)</f>
        <v>0</v>
      </c>
      <c r="U34" s="21">
        <f t="shared" ref="U34:V34" si="57">SUM(U33)</f>
        <v>3240000</v>
      </c>
      <c r="V34" s="12">
        <f t="shared" si="57"/>
        <v>3240000</v>
      </c>
      <c r="W34" s="11">
        <v>0</v>
      </c>
      <c r="X34" s="12">
        <f t="shared" ref="X34" si="58">SUM(X33)</f>
        <v>3240000</v>
      </c>
      <c r="Y34" s="83"/>
    </row>
    <row r="35" spans="1:25" ht="42" customHeight="1">
      <c r="A35" s="93" t="s">
        <v>12</v>
      </c>
      <c r="B35" s="94"/>
      <c r="C35" s="95"/>
      <c r="D35" s="50" t="s">
        <v>30</v>
      </c>
      <c r="E35" s="14">
        <f>SUM(E8,E11,E14,E17,E20,E23)</f>
        <v>119200754</v>
      </c>
      <c r="F35" s="15">
        <f t="shared" ref="F35:V35" si="59">SUM(F8,F11,F14,F17,F20,F23)</f>
        <v>-15335871</v>
      </c>
      <c r="G35" s="17">
        <f t="shared" si="59"/>
        <v>103864883</v>
      </c>
      <c r="H35" s="14">
        <f t="shared" si="59"/>
        <v>40908719</v>
      </c>
      <c r="I35" s="15">
        <f t="shared" si="59"/>
        <v>-8694298</v>
      </c>
      <c r="J35" s="17">
        <f t="shared" si="59"/>
        <v>32214421</v>
      </c>
      <c r="K35" s="14">
        <f t="shared" si="59"/>
        <v>61155372</v>
      </c>
      <c r="L35" s="15">
        <f t="shared" si="59"/>
        <v>-8173265</v>
      </c>
      <c r="M35" s="17">
        <f t="shared" si="59"/>
        <v>52982107</v>
      </c>
      <c r="N35" s="14">
        <f t="shared" si="59"/>
        <v>648053</v>
      </c>
      <c r="O35" s="15">
        <f t="shared" si="59"/>
        <v>0</v>
      </c>
      <c r="P35" s="17">
        <f t="shared" si="59"/>
        <v>648053</v>
      </c>
      <c r="Q35" s="14">
        <f t="shared" si="59"/>
        <v>0</v>
      </c>
      <c r="R35" s="15">
        <f t="shared" si="59"/>
        <v>0</v>
      </c>
      <c r="S35" s="17">
        <f t="shared" si="59"/>
        <v>0</v>
      </c>
      <c r="T35" s="14">
        <f t="shared" si="59"/>
        <v>102712144</v>
      </c>
      <c r="U35" s="15">
        <f t="shared" si="59"/>
        <v>-16867563</v>
      </c>
      <c r="V35" s="17">
        <f t="shared" si="59"/>
        <v>85844581</v>
      </c>
      <c r="W35" s="14">
        <f t="shared" ref="W35:X35" si="60">SUM(W8,W11,W14,W17,W20,W23)</f>
        <v>18020302</v>
      </c>
      <c r="X35" s="17">
        <f t="shared" si="60"/>
        <v>103864883</v>
      </c>
      <c r="Y35" s="34"/>
    </row>
    <row r="36" spans="1:25" ht="42" customHeight="1">
      <c r="A36" s="96"/>
      <c r="B36" s="97"/>
      <c r="C36" s="98"/>
      <c r="D36" s="32" t="s">
        <v>9</v>
      </c>
      <c r="E36" s="14">
        <f>SUM(E27,E24)</f>
        <v>7022046</v>
      </c>
      <c r="F36" s="15">
        <f t="shared" ref="F36:V36" si="61">SUM(F27,F24)</f>
        <v>-28314</v>
      </c>
      <c r="G36" s="17">
        <f t="shared" si="61"/>
        <v>6993732</v>
      </c>
      <c r="H36" s="14">
        <f t="shared" si="61"/>
        <v>2804007</v>
      </c>
      <c r="I36" s="15">
        <f t="shared" si="61"/>
        <v>0</v>
      </c>
      <c r="J36" s="17">
        <f t="shared" si="61"/>
        <v>2804007</v>
      </c>
      <c r="K36" s="14">
        <f t="shared" si="61"/>
        <v>2989062</v>
      </c>
      <c r="L36" s="15">
        <f t="shared" si="61"/>
        <v>40289</v>
      </c>
      <c r="M36" s="17">
        <f t="shared" si="61"/>
        <v>3029351</v>
      </c>
      <c r="N36" s="14">
        <f t="shared" si="61"/>
        <v>68959</v>
      </c>
      <c r="O36" s="15">
        <f t="shared" si="61"/>
        <v>0</v>
      </c>
      <c r="P36" s="17">
        <f t="shared" si="61"/>
        <v>68959</v>
      </c>
      <c r="Q36" s="14">
        <f t="shared" si="61"/>
        <v>71028</v>
      </c>
      <c r="R36" s="15">
        <f t="shared" si="61"/>
        <v>0</v>
      </c>
      <c r="S36" s="17">
        <f t="shared" si="61"/>
        <v>71028</v>
      </c>
      <c r="T36" s="14">
        <f t="shared" si="61"/>
        <v>5933056</v>
      </c>
      <c r="U36" s="15">
        <f t="shared" si="61"/>
        <v>40289</v>
      </c>
      <c r="V36" s="17">
        <f t="shared" si="61"/>
        <v>5973345</v>
      </c>
      <c r="W36" s="14">
        <f t="shared" ref="W36:X36" si="62">SUM(W27,W24)</f>
        <v>1020387</v>
      </c>
      <c r="X36" s="17">
        <f t="shared" si="62"/>
        <v>6993732</v>
      </c>
      <c r="Y36" s="34"/>
    </row>
    <row r="37" spans="1:25" ht="42" customHeight="1">
      <c r="A37" s="96"/>
      <c r="B37" s="97"/>
      <c r="C37" s="98"/>
      <c r="D37" s="32" t="s">
        <v>7</v>
      </c>
      <c r="E37" s="14">
        <f>SUM(E9,E12,E15,E18,E21,E29,E31,E33,E25)</f>
        <v>66479709</v>
      </c>
      <c r="F37" s="15">
        <f t="shared" ref="F37:V37" si="63">SUM(F9,F12,F15,F18,F21,F29,F31,F33,F25)</f>
        <v>22050725</v>
      </c>
      <c r="G37" s="17">
        <f t="shared" si="63"/>
        <v>88530434</v>
      </c>
      <c r="H37" s="14">
        <f t="shared" si="63"/>
        <v>9459776</v>
      </c>
      <c r="I37" s="15">
        <f t="shared" si="63"/>
        <v>11210526</v>
      </c>
      <c r="J37" s="17">
        <f t="shared" si="63"/>
        <v>20670302</v>
      </c>
      <c r="K37" s="14">
        <f t="shared" si="63"/>
        <v>13841051</v>
      </c>
      <c r="L37" s="15">
        <f t="shared" si="63"/>
        <v>849226</v>
      </c>
      <c r="M37" s="17">
        <f t="shared" si="63"/>
        <v>14690277</v>
      </c>
      <c r="N37" s="14">
        <f t="shared" si="63"/>
        <v>2837219</v>
      </c>
      <c r="O37" s="15">
        <f t="shared" si="63"/>
        <v>810000</v>
      </c>
      <c r="P37" s="17">
        <f t="shared" si="63"/>
        <v>3647219</v>
      </c>
      <c r="Q37" s="14">
        <f t="shared" si="63"/>
        <v>0</v>
      </c>
      <c r="R37" s="15">
        <f t="shared" si="63"/>
        <v>0</v>
      </c>
      <c r="S37" s="17">
        <f t="shared" si="63"/>
        <v>0</v>
      </c>
      <c r="T37" s="14">
        <f t="shared" si="63"/>
        <v>26138046</v>
      </c>
      <c r="U37" s="15">
        <f t="shared" si="63"/>
        <v>12869752</v>
      </c>
      <c r="V37" s="17">
        <f t="shared" si="63"/>
        <v>39007798</v>
      </c>
      <c r="W37" s="14">
        <f t="shared" ref="W37:X37" si="64">SUM(W9,W12,W15,W18,W21,W29,W31,W33,W25)</f>
        <v>49522636</v>
      </c>
      <c r="X37" s="17">
        <f t="shared" si="64"/>
        <v>88530434</v>
      </c>
      <c r="Y37" s="34"/>
    </row>
    <row r="38" spans="1:25" ht="42" customHeight="1" thickBot="1">
      <c r="A38" s="99"/>
      <c r="B38" s="100"/>
      <c r="C38" s="101"/>
      <c r="D38" s="33" t="s">
        <v>6</v>
      </c>
      <c r="E38" s="22">
        <f>SUM(E35:E37)</f>
        <v>192702509</v>
      </c>
      <c r="F38" s="37">
        <f t="shared" ref="F38:V38" si="65">SUM(F35:F37)</f>
        <v>6686540</v>
      </c>
      <c r="G38" s="36">
        <f t="shared" si="65"/>
        <v>199389049</v>
      </c>
      <c r="H38" s="22">
        <f t="shared" si="65"/>
        <v>53172502</v>
      </c>
      <c r="I38" s="37">
        <f t="shared" si="65"/>
        <v>2516228</v>
      </c>
      <c r="J38" s="36">
        <f t="shared" si="65"/>
        <v>55688730</v>
      </c>
      <c r="K38" s="22">
        <f t="shared" si="65"/>
        <v>77985485</v>
      </c>
      <c r="L38" s="37">
        <f t="shared" si="65"/>
        <v>-7283750</v>
      </c>
      <c r="M38" s="36">
        <f t="shared" si="65"/>
        <v>70701735</v>
      </c>
      <c r="N38" s="22">
        <f t="shared" si="65"/>
        <v>3554231</v>
      </c>
      <c r="O38" s="37">
        <f t="shared" si="65"/>
        <v>810000</v>
      </c>
      <c r="P38" s="36">
        <f t="shared" si="65"/>
        <v>4364231</v>
      </c>
      <c r="Q38" s="22">
        <f t="shared" si="65"/>
        <v>71028</v>
      </c>
      <c r="R38" s="37">
        <f t="shared" si="65"/>
        <v>0</v>
      </c>
      <c r="S38" s="36">
        <f t="shared" si="65"/>
        <v>71028</v>
      </c>
      <c r="T38" s="22">
        <f t="shared" si="65"/>
        <v>134783246</v>
      </c>
      <c r="U38" s="37">
        <f t="shared" si="65"/>
        <v>-3957522</v>
      </c>
      <c r="V38" s="36">
        <f t="shared" si="65"/>
        <v>130825724</v>
      </c>
      <c r="W38" s="22">
        <f t="shared" ref="W38" si="66">SUM(W35:W37)</f>
        <v>68563325</v>
      </c>
      <c r="X38" s="36">
        <f t="shared" ref="X38" si="67">SUM(X35:X37)</f>
        <v>199389049</v>
      </c>
      <c r="Y38" s="35"/>
    </row>
    <row r="41" spans="1:25">
      <c r="X41" s="1">
        <f>SUM(X10,X13,X16,X19,X22,X26,X28,X30,X32,X34)</f>
        <v>199389049</v>
      </c>
    </row>
    <row r="42" spans="1:25">
      <c r="G42" s="1"/>
    </row>
    <row r="43" spans="1:25">
      <c r="G43" s="1"/>
      <c r="X43" s="1"/>
    </row>
  </sheetData>
  <mergeCells count="62">
    <mergeCell ref="Y20:Y22"/>
    <mergeCell ref="C33:C34"/>
    <mergeCell ref="A35:C38"/>
    <mergeCell ref="Y29:Y30"/>
    <mergeCell ref="Y27:Y28"/>
    <mergeCell ref="A27:A28"/>
    <mergeCell ref="B27:B28"/>
    <mergeCell ref="C27:C28"/>
    <mergeCell ref="A29:A30"/>
    <mergeCell ref="B29:B30"/>
    <mergeCell ref="C29:C30"/>
    <mergeCell ref="Y33:Y34"/>
    <mergeCell ref="Y31:Y32"/>
    <mergeCell ref="A31:A32"/>
    <mergeCell ref="B31:B32"/>
    <mergeCell ref="C31:C32"/>
    <mergeCell ref="C14:C16"/>
    <mergeCell ref="B33:B34"/>
    <mergeCell ref="A20:A22"/>
    <mergeCell ref="B20:B22"/>
    <mergeCell ref="C20:C22"/>
    <mergeCell ref="A33:A34"/>
    <mergeCell ref="A23:A26"/>
    <mergeCell ref="B23:B26"/>
    <mergeCell ref="C23:C26"/>
    <mergeCell ref="T5:V5"/>
    <mergeCell ref="Y14:Y16"/>
    <mergeCell ref="Y17:Y19"/>
    <mergeCell ref="A8:A10"/>
    <mergeCell ref="B8:B10"/>
    <mergeCell ref="C8:C10"/>
    <mergeCell ref="Y8:Y10"/>
    <mergeCell ref="A11:A13"/>
    <mergeCell ref="B11:B13"/>
    <mergeCell ref="C11:C13"/>
    <mergeCell ref="Y11:Y13"/>
    <mergeCell ref="A17:A19"/>
    <mergeCell ref="B17:B19"/>
    <mergeCell ref="C17:C19"/>
    <mergeCell ref="A14:A16"/>
    <mergeCell ref="B14:B16"/>
    <mergeCell ref="E5:G5"/>
    <mergeCell ref="H5:J5"/>
    <mergeCell ref="K5:M5"/>
    <mergeCell ref="N5:P5"/>
    <mergeCell ref="Q5:S5"/>
    <mergeCell ref="N1:V1"/>
    <mergeCell ref="A2:Y2"/>
    <mergeCell ref="Y5:Y7"/>
    <mergeCell ref="A6:A7"/>
    <mergeCell ref="B6:B7"/>
    <mergeCell ref="C6:C7"/>
    <mergeCell ref="D6:D7"/>
    <mergeCell ref="E6:G6"/>
    <mergeCell ref="H6:J6"/>
    <mergeCell ref="K6:M6"/>
    <mergeCell ref="N6:P6"/>
    <mergeCell ref="Q6:S6"/>
    <mergeCell ref="T6:V6"/>
    <mergeCell ref="W6:W7"/>
    <mergeCell ref="X6:X7"/>
    <mergeCell ref="W5:X5"/>
  </mergeCells>
  <printOptions horizontalCentered="1"/>
  <pageMargins left="0" right="0" top="0" bottom="0" header="0.31496062992125984" footer="0.31496062992125984"/>
  <pageSetup paperSize="8" scale="61" orientation="landscape" r:id="rId1"/>
  <headerFooter>
    <oddFooter>Strona &amp;P z &amp;N</oddFooter>
  </headerFooter>
  <rowBreaks count="1" manualBreakCount="1">
    <brk id="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kwiecień melioracje</vt:lpstr>
      <vt:lpstr>'kwiecień melioracje'!Obszar_wydruku</vt:lpstr>
      <vt:lpstr>'kwiecień melioracje'!Tytuły_wydruku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e.foremny</dc:creator>
  <cp:lastModifiedBy>e.foremny</cp:lastModifiedBy>
  <cp:lastPrinted>2012-04-24T08:49:51Z</cp:lastPrinted>
  <dcterms:created xsi:type="dcterms:W3CDTF">2012-02-29T10:36:00Z</dcterms:created>
  <dcterms:modified xsi:type="dcterms:W3CDTF">2012-04-24T08:52:59Z</dcterms:modified>
</cp:coreProperties>
</file>