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jachymczyk\Desktop\SEJMIK\SEJMIK 2024\MARZEC 2024\uchwała marzec II 2024\"/>
    </mc:Choice>
  </mc:AlternateContent>
  <xr:revisionPtr revIDLastSave="0" documentId="13_ncr:1_{E27A0538-0DA6-454A-8C27-1F1ACD15F500}" xr6:coauthVersionLast="36" xr6:coauthVersionMax="47" xr10:uidLastSave="{00000000-0000-0000-0000-000000000000}"/>
  <bookViews>
    <workbookView xWindow="7230" yWindow="345" windowWidth="18465" windowHeight="13935" activeTab="1" xr2:uid="{00000000-000D-0000-FFFF-FFFF00000000}"/>
  </bookViews>
  <sheets>
    <sheet name="Załącznik Nr 1" sheetId="10" r:id="rId1"/>
    <sheet name="Załącznik Nr 2 " sheetId="11" r:id="rId2"/>
    <sheet name="Załącznik Nr 3" sheetId="8" state="hidden" r:id="rId3"/>
  </sheets>
  <definedNames>
    <definedName name="nowwa">#REF!</definedName>
    <definedName name="Obszar_1093uku">#REF!</definedName>
    <definedName name="_xlnm.Print_Area" localSheetId="0">'Załącznik Nr 1'!$A$1:$F$13</definedName>
    <definedName name="_xlnm.Print_Area" localSheetId="1">'Załącznik Nr 2 '!$A$1:$F$53</definedName>
    <definedName name="_xlnm.Print_Area" localSheetId="2">'Załącznik Nr 3'!$A$1:$D$24</definedName>
    <definedName name="_xlnm.Print_Titles" localSheetId="0">'Załącznik Nr 1'!$5:$7</definedName>
    <definedName name="_xlnm.Print_Titles" localSheetId="1">'Załącznik Nr 2 '!$5:$7</definedName>
  </definedNames>
  <calcPr calcId="191029"/>
</workbook>
</file>

<file path=xl/calcChain.xml><?xml version="1.0" encoding="utf-8"?>
<calcChain xmlns="http://schemas.openxmlformats.org/spreadsheetml/2006/main">
  <c r="F12" i="10" l="1"/>
  <c r="F52" i="11" l="1"/>
  <c r="D52" i="11"/>
  <c r="F10" i="10"/>
  <c r="F50" i="11"/>
  <c r="D50" i="11"/>
  <c r="G50" i="11" s="1"/>
  <c r="G52" i="11" l="1"/>
  <c r="G48" i="11"/>
  <c r="G37" i="11"/>
  <c r="G20" i="11"/>
  <c r="F42" i="11"/>
  <c r="F40" i="11"/>
  <c r="F39" i="11"/>
  <c r="G43" i="11" s="1"/>
  <c r="F31" i="11"/>
  <c r="F29" i="11"/>
  <c r="G32" i="11" s="1"/>
  <c r="F28" i="11"/>
  <c r="F25" i="11"/>
  <c r="F23" i="11"/>
  <c r="F22" i="11"/>
  <c r="G26" i="11" s="1"/>
  <c r="F13" i="11"/>
  <c r="F11" i="11"/>
  <c r="G14" i="11" s="1"/>
  <c r="F10" i="11"/>
  <c r="H37" i="11" s="1"/>
  <c r="D10" i="10" l="1"/>
  <c r="G10" i="10" l="1"/>
  <c r="F54" i="11" l="1"/>
  <c r="D54" i="11"/>
  <c r="F55" i="11" l="1"/>
  <c r="D55" i="11"/>
  <c r="D14" i="10" l="1"/>
  <c r="F14" i="10"/>
  <c r="D15" i="10" l="1"/>
  <c r="F15" i="10"/>
  <c r="C23" i="8" l="1"/>
  <c r="D23" i="8" l="1"/>
  <c r="D20" i="8"/>
  <c r="C20" i="8"/>
  <c r="D19" i="8"/>
  <c r="C19" i="8"/>
  <c r="D14" i="8"/>
  <c r="C14" i="8"/>
  <c r="D12" i="8"/>
  <c r="C12" i="8"/>
  <c r="D9" i="8"/>
  <c r="C9" i="8"/>
  <c r="D22" i="8" l="1"/>
  <c r="C22" i="8"/>
  <c r="D21" i="8"/>
  <c r="D17" i="8" s="1"/>
  <c r="C21" i="8"/>
  <c r="C17" i="8" s="1"/>
  <c r="D15" i="8"/>
  <c r="C15" i="8"/>
  <c r="D13" i="8"/>
  <c r="C13" i="8"/>
  <c r="D11" i="8"/>
  <c r="C11" i="8"/>
  <c r="D10" i="8"/>
  <c r="C10" i="8"/>
  <c r="D8" i="8"/>
  <c r="C8" i="8"/>
  <c r="D5" i="8"/>
  <c r="D4" i="8" s="1"/>
  <c r="C5" i="8"/>
  <c r="C4" i="8" s="1"/>
  <c r="C7" i="8" l="1"/>
  <c r="C24" i="8" s="1"/>
  <c r="D7" i="8"/>
  <c r="D24" i="8" s="1"/>
</calcChain>
</file>

<file path=xl/sharedStrings.xml><?xml version="1.0" encoding="utf-8"?>
<sst xmlns="http://schemas.openxmlformats.org/spreadsheetml/2006/main" count="73" uniqueCount="61">
  <si>
    <t>Dział</t>
  </si>
  <si>
    <t>Rozdział</t>
  </si>
  <si>
    <t>w tym:</t>
  </si>
  <si>
    <t>Razem</t>
  </si>
  <si>
    <t>kwota</t>
  </si>
  <si>
    <t>§</t>
  </si>
  <si>
    <t>zwiększenia</t>
  </si>
  <si>
    <t>zmniejszenia</t>
  </si>
  <si>
    <t>PLAN WYDATKÓW</t>
  </si>
  <si>
    <t>Zmiana planu wydatków w szczegółowości dział, rozdział, paragraf</t>
  </si>
  <si>
    <t>wydatki bieżące</t>
  </si>
  <si>
    <t>wydatki majątkowe</t>
  </si>
  <si>
    <t>Załącznik Nr 3
do  Uchwały ……...
Sejmiku Województwa Podkarpackiego 
 w Rzeszowie  z dnia …………….</t>
  </si>
  <si>
    <t xml:space="preserve">PLAN DOCHODÓW GROMADZONYCH NA WYODRĘBNIONYM RACHUNKU PRZEZ WOJEWÓDZKIE OŚWIATOWE JEDNOSTKI BUDŻETOWE, 
ORAZ WYDATKÓW NIMI FINANSOWANYCH </t>
  </si>
  <si>
    <t>Lp.</t>
  </si>
  <si>
    <t>Nazwa  jednostki</t>
  </si>
  <si>
    <t>Dochody</t>
  </si>
  <si>
    <t>Wydatki</t>
  </si>
  <si>
    <t>Rozdział 80102</t>
  </si>
  <si>
    <t xml:space="preserve">Zespół Szkół  przy Klinicznym Szpitalu Wojewódzkim Nr 2 w  Rzeszowie                 </t>
  </si>
  <si>
    <t>Zespół  Szkół  Specjalnych  w  Rymanowie  Zdroju</t>
  </si>
  <si>
    <t>Rozdział 80130</t>
  </si>
  <si>
    <t>Medyczno-Społeczne Centrum Kształcenia Zawodowego 
i Ustawicznego w Przemyślu</t>
  </si>
  <si>
    <t>Medyczno-Społeczne Centrum Kształcenia Zawodowego 
i Ustawicznego w Jaśle</t>
  </si>
  <si>
    <t xml:space="preserve">Medyczno-Społeczne Centrum Kształcenia Zawodowego 
i Ustawicznego w Sanoku                         </t>
  </si>
  <si>
    <t xml:space="preserve">Medyczno-Społeczne Centrum Kształcenia Zawodowego 
i Ustawicznego w Łańcucie                        </t>
  </si>
  <si>
    <t xml:space="preserve">Medyczno-Społeczne Centrum Kształcenia Zawodowego 
i Ustawicznego w Mielcu                         </t>
  </si>
  <si>
    <t>Medyczno-Społeczne Centrum Kształcenia Zawodowego 
i Ustawicznego w Stalowej  Woli</t>
  </si>
  <si>
    <t>Medyczno-Społeczne Centrum Kształcenia Zawodowego 
i Ustawicznego w Rzeszowie</t>
  </si>
  <si>
    <t>Rozdział 80146</t>
  </si>
  <si>
    <t>Podkarpacke Centrum Edukacji  Nauczycieli w Rzeszowie</t>
  </si>
  <si>
    <t>Rozdział 80147</t>
  </si>
  <si>
    <t>Pedagogiczna  Biblioteka  Wojewódzka  w Rzeszowie</t>
  </si>
  <si>
    <t>Pedagogiczna  Biblioteka  Wojewódzka  w  Krośnie</t>
  </si>
  <si>
    <t>Pedagogiczna  Biblioteka  Wojewódzka  w  Przemyślu</t>
  </si>
  <si>
    <t xml:space="preserve">Biblioteka  Pedagogiczna  w  Tarnobrzegu  </t>
  </si>
  <si>
    <t>Rozdział 85410</t>
  </si>
  <si>
    <t>Medyczno-Społeczne Centrum Kształcenia Zawodowego 
i Ustawicznego  w  Rzeszowie</t>
  </si>
  <si>
    <t xml:space="preserve">       OGÓŁEM </t>
  </si>
  <si>
    <t>Zmiana planu dochodów w szczegółowości dział, rozdział, paragraf</t>
  </si>
  <si>
    <t>PLAN DOCHODÓW</t>
  </si>
  <si>
    <t>dochody bieżące</t>
  </si>
  <si>
    <t>dochody majątkowe</t>
  </si>
  <si>
    <t>801</t>
  </si>
  <si>
    <t>758</t>
  </si>
  <si>
    <t>Załącznik  Nr 1
do projektu 
Uchwały Sejmiku 
w sprawie zmian w budżecie 
Województwa Podkarpackiego 
na 2024 r.</t>
  </si>
  <si>
    <t>Załącznik  Nr 2
do projektu 
Uchwały Sejmiku 
w sprawie zmian w budżecie 
Województwa Podkarpackiego 
na 2024 r.</t>
  </si>
  <si>
    <t>80146</t>
  </si>
  <si>
    <t>75814</t>
  </si>
  <si>
    <t>0920</t>
  </si>
  <si>
    <t>75802</t>
  </si>
  <si>
    <t>2920</t>
  </si>
  <si>
    <t>80102</t>
  </si>
  <si>
    <t>80121</t>
  </si>
  <si>
    <t>80130</t>
  </si>
  <si>
    <t>80147</t>
  </si>
  <si>
    <t>854</t>
  </si>
  <si>
    <t>85410</t>
  </si>
  <si>
    <t>85417</t>
  </si>
  <si>
    <t>921</t>
  </si>
  <si>
    <t>92120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</si>
</sst>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Czcionka tekstu podstawowego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2"/>
      <color rgb="FF000000"/>
      <name val="Arial"/>
      <family val="2"/>
      <charset val="238"/>
    </font>
    <font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4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</xf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0" borderId="0"/>
    <xf numFmtId="0" fontId="2" fillId="0" borderId="0"/>
    <xf numFmtId="0" fontId="3" fillId="0" borderId="0"/>
  </cellStyleXfs>
  <cellXfs count="131">
    <xf numFmtId="0" fontId="0" fillId="0" borderId="0" xfId="0"/>
    <xf numFmtId="3" fontId="0" fillId="0" borderId="0" xfId="0" applyNumberFormat="1"/>
    <xf numFmtId="0" fontId="7" fillId="0" borderId="0" xfId="0" applyFont="1"/>
    <xf numFmtId="0" fontId="8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top" wrapText="1"/>
    </xf>
    <xf numFmtId="3" fontId="8" fillId="0" borderId="0" xfId="0" applyNumberFormat="1" applyFont="1"/>
    <xf numFmtId="0" fontId="8" fillId="0" borderId="0" xfId="0" applyFont="1" applyAlignment="1">
      <alignment wrapText="1"/>
    </xf>
    <xf numFmtId="3" fontId="7" fillId="0" borderId="0" xfId="0" applyNumberFormat="1" applyFont="1"/>
    <xf numFmtId="3" fontId="8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3" fontId="12" fillId="2" borderId="9" xfId="0" applyNumberFormat="1" applyFont="1" applyFill="1" applyBorder="1" applyAlignment="1">
      <alignment horizontal="right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0" fontId="1" fillId="0" borderId="0" xfId="2" applyFont="1"/>
    <xf numFmtId="0" fontId="4" fillId="0" borderId="0" xfId="2"/>
    <xf numFmtId="0" fontId="23" fillId="5" borderId="1" xfId="2" applyFont="1" applyFill="1" applyBorder="1" applyAlignment="1">
      <alignment horizontal="center" vertical="center"/>
    </xf>
    <xf numFmtId="0" fontId="23" fillId="5" borderId="6" xfId="2" applyFont="1" applyFill="1" applyBorder="1" applyAlignment="1">
      <alignment horizontal="center" vertical="center"/>
    </xf>
    <xf numFmtId="0" fontId="23" fillId="5" borderId="9" xfId="2" applyFont="1" applyFill="1" applyBorder="1" applyAlignment="1">
      <alignment horizontal="center" vertical="center"/>
    </xf>
    <xf numFmtId="3" fontId="24" fillId="6" borderId="1" xfId="2" applyNumberFormat="1" applyFont="1" applyFill="1" applyBorder="1" applyAlignment="1">
      <alignment horizontal="right"/>
    </xf>
    <xf numFmtId="3" fontId="24" fillId="6" borderId="9" xfId="2" applyNumberFormat="1" applyFont="1" applyFill="1" applyBorder="1" applyAlignment="1">
      <alignment horizontal="right"/>
    </xf>
    <xf numFmtId="0" fontId="1" fillId="0" borderId="2" xfId="2" applyFont="1" applyBorder="1" applyAlignment="1">
      <alignment horizontal="center" vertical="center"/>
    </xf>
    <xf numFmtId="0" fontId="1" fillId="0" borderId="0" xfId="13" applyFont="1" applyAlignment="1">
      <alignment wrapText="1"/>
    </xf>
    <xf numFmtId="3" fontId="1" fillId="0" borderId="3" xfId="2" applyNumberFormat="1" applyFont="1" applyBorder="1" applyAlignment="1">
      <alignment vertical="center"/>
    </xf>
    <xf numFmtId="3" fontId="1" fillId="0" borderId="16" xfId="2" applyNumberFormat="1" applyFont="1" applyBorder="1" applyAlignment="1">
      <alignment vertical="center"/>
    </xf>
    <xf numFmtId="3" fontId="4" fillId="0" borderId="0" xfId="2" applyNumberFormat="1"/>
    <xf numFmtId="0" fontId="1" fillId="0" borderId="12" xfId="2" applyFont="1" applyBorder="1" applyAlignment="1">
      <alignment horizontal="center" vertical="center"/>
    </xf>
    <xf numFmtId="0" fontId="1" fillId="0" borderId="14" xfId="13" applyFont="1" applyBorder="1" applyAlignment="1">
      <alignment wrapText="1"/>
    </xf>
    <xf numFmtId="3" fontId="1" fillId="0" borderId="15" xfId="2" applyNumberFormat="1" applyFont="1" applyBorder="1" applyAlignment="1">
      <alignment vertical="center"/>
    </xf>
    <xf numFmtId="3" fontId="1" fillId="0" borderId="17" xfId="2" applyNumberFormat="1" applyFont="1" applyBorder="1" applyAlignment="1">
      <alignment vertical="center"/>
    </xf>
    <xf numFmtId="3" fontId="24" fillId="6" borderId="1" xfId="2" applyNumberFormat="1" applyFont="1" applyFill="1" applyBorder="1" applyAlignment="1">
      <alignment vertical="center"/>
    </xf>
    <xf numFmtId="3" fontId="24" fillId="6" borderId="9" xfId="2" applyNumberFormat="1" applyFont="1" applyFill="1" applyBorder="1" applyAlignment="1">
      <alignment vertical="center"/>
    </xf>
    <xf numFmtId="0" fontId="1" fillId="0" borderId="18" xfId="2" applyFont="1" applyBorder="1" applyAlignment="1">
      <alignment horizontal="center" vertical="center"/>
    </xf>
    <xf numFmtId="0" fontId="1" fillId="0" borderId="19" xfId="13" applyFont="1" applyBorder="1" applyAlignment="1">
      <alignment vertical="center" wrapText="1"/>
    </xf>
    <xf numFmtId="3" fontId="1" fillId="0" borderId="20" xfId="2" applyNumberFormat="1" applyFont="1" applyBorder="1" applyAlignment="1">
      <alignment vertical="center"/>
    </xf>
    <xf numFmtId="3" fontId="1" fillId="0" borderId="21" xfId="2" applyNumberFormat="1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0" fontId="1" fillId="0" borderId="13" xfId="13" applyFont="1" applyBorder="1" applyAlignment="1">
      <alignment vertical="center" wrapText="1"/>
    </xf>
    <xf numFmtId="3" fontId="1" fillId="0" borderId="11" xfId="2" applyNumberFormat="1" applyFont="1" applyBorder="1" applyAlignment="1">
      <alignment vertical="center"/>
    </xf>
    <xf numFmtId="3" fontId="1" fillId="0" borderId="22" xfId="2" applyNumberFormat="1" applyFont="1" applyBorder="1" applyAlignment="1">
      <alignment vertical="center"/>
    </xf>
    <xf numFmtId="0" fontId="1" fillId="0" borderId="14" xfId="13" applyFont="1" applyBorder="1" applyAlignment="1">
      <alignment vertical="center" wrapText="1"/>
    </xf>
    <xf numFmtId="0" fontId="25" fillId="0" borderId="0" xfId="2" applyFont="1"/>
    <xf numFmtId="0" fontId="1" fillId="0" borderId="1" xfId="2" applyFont="1" applyBorder="1" applyAlignment="1">
      <alignment horizontal="center"/>
    </xf>
    <xf numFmtId="0" fontId="1" fillId="0" borderId="19" xfId="13" applyFont="1" applyBorder="1"/>
    <xf numFmtId="0" fontId="1" fillId="0" borderId="13" xfId="13" applyFont="1" applyBorder="1"/>
    <xf numFmtId="3" fontId="25" fillId="0" borderId="0" xfId="2" applyNumberFormat="1" applyFont="1"/>
    <xf numFmtId="0" fontId="1" fillId="0" borderId="14" xfId="13" applyFont="1" applyBorder="1"/>
    <xf numFmtId="0" fontId="1" fillId="0" borderId="1" xfId="2" applyFont="1" applyBorder="1" applyAlignment="1">
      <alignment horizontal="center" vertical="center"/>
    </xf>
    <xf numFmtId="0" fontId="1" fillId="0" borderId="19" xfId="13" applyFont="1" applyBorder="1" applyAlignment="1">
      <alignment wrapText="1"/>
    </xf>
    <xf numFmtId="3" fontId="23" fillId="5" borderId="1" xfId="2" applyNumberFormat="1" applyFont="1" applyFill="1" applyBorder="1" applyAlignment="1">
      <alignment vertical="center"/>
    </xf>
    <xf numFmtId="0" fontId="26" fillId="0" borderId="0" xfId="2" applyFont="1" applyAlignment="1">
      <alignment horizontal="center"/>
    </xf>
    <xf numFmtId="3" fontId="27" fillId="0" borderId="0" xfId="2" applyNumberFormat="1" applyFont="1"/>
    <xf numFmtId="0" fontId="28" fillId="0" borderId="0" xfId="2" applyFont="1" applyAlignment="1">
      <alignment horizontal="center"/>
    </xf>
    <xf numFmtId="0" fontId="28" fillId="0" borderId="0" xfId="13" applyFont="1" applyAlignment="1">
      <alignment wrapText="1"/>
    </xf>
    <xf numFmtId="3" fontId="28" fillId="0" borderId="0" xfId="2" applyNumberFormat="1" applyFont="1"/>
    <xf numFmtId="0" fontId="20" fillId="4" borderId="5" xfId="0" applyFont="1" applyFill="1" applyBorder="1" applyAlignment="1">
      <alignment horizontal="center" vertical="top" wrapText="1"/>
    </xf>
    <xf numFmtId="0" fontId="20" fillId="4" borderId="9" xfId="0" applyFont="1" applyFill="1" applyBorder="1" applyAlignment="1">
      <alignment horizontal="center" vertical="top" wrapText="1"/>
    </xf>
    <xf numFmtId="0" fontId="20" fillId="4" borderId="1" xfId="0" applyFont="1" applyFill="1" applyBorder="1" applyAlignment="1">
      <alignment horizontal="center" vertical="top" wrapText="1"/>
    </xf>
    <xf numFmtId="3" fontId="12" fillId="4" borderId="9" xfId="0" applyNumberFormat="1" applyFont="1" applyFill="1" applyBorder="1" applyAlignment="1">
      <alignment horizontal="right" vertical="center" wrapText="1"/>
    </xf>
    <xf numFmtId="3" fontId="18" fillId="3" borderId="9" xfId="0" applyNumberFormat="1" applyFont="1" applyFill="1" applyBorder="1" applyAlignment="1">
      <alignment horizontal="right" vertical="center" wrapText="1"/>
    </xf>
    <xf numFmtId="3" fontId="10" fillId="3" borderId="9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horizontal="right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3" fontId="11" fillId="3" borderId="9" xfId="0" applyNumberFormat="1" applyFont="1" applyFill="1" applyBorder="1" applyAlignment="1">
      <alignment horizontal="right" vertical="center" wrapText="1"/>
    </xf>
    <xf numFmtId="49" fontId="12" fillId="2" borderId="1" xfId="0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4" fillId="0" borderId="0" xfId="0" applyFont="1" applyAlignment="1">
      <alignment horizontal="right" vertical="center" wrapText="1"/>
    </xf>
    <xf numFmtId="3" fontId="19" fillId="0" borderId="2" xfId="0" applyNumberFormat="1" applyFont="1" applyBorder="1" applyAlignment="1">
      <alignment vertical="center" wrapText="1"/>
    </xf>
    <xf numFmtId="3" fontId="19" fillId="0" borderId="3" xfId="0" applyNumberFormat="1" applyFont="1" applyBorder="1" applyAlignment="1">
      <alignment vertical="center" wrapText="1"/>
    </xf>
    <xf numFmtId="0" fontId="19" fillId="0" borderId="23" xfId="0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vertical="center" wrapText="1"/>
    </xf>
    <xf numFmtId="0" fontId="19" fillId="0" borderId="24" xfId="0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vertical="center" wrapText="1"/>
    </xf>
    <xf numFmtId="3" fontId="19" fillId="0" borderId="4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3" fontId="19" fillId="0" borderId="15" xfId="0" applyNumberFormat="1" applyFont="1" applyBorder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3" fontId="29" fillId="4" borderId="9" xfId="0" applyNumberFormat="1" applyFont="1" applyFill="1" applyBorder="1" applyAlignment="1">
      <alignment horizontal="right" vertical="center" wrapText="1"/>
    </xf>
    <xf numFmtId="0" fontId="19" fillId="0" borderId="18" xfId="0" applyFont="1" applyBorder="1" applyAlignment="1">
      <alignment horizontal="center" vertical="center" wrapText="1"/>
    </xf>
    <xf numFmtId="3" fontId="19" fillId="0" borderId="18" xfId="0" applyNumberFormat="1" applyFont="1" applyBorder="1" applyAlignment="1">
      <alignment vertical="center" wrapText="1"/>
    </xf>
    <xf numFmtId="0" fontId="19" fillId="0" borderId="27" xfId="0" applyFont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right" vertical="top" wrapText="1"/>
    </xf>
    <xf numFmtId="0" fontId="19" fillId="0" borderId="28" xfId="0" applyFont="1" applyFill="1" applyBorder="1" applyAlignment="1">
      <alignment horizontal="center" vertical="top" wrapText="1"/>
    </xf>
    <xf numFmtId="49" fontId="19" fillId="0" borderId="28" xfId="0" applyNumberFormat="1" applyFont="1" applyFill="1" applyBorder="1" applyAlignment="1">
      <alignment horizontal="center" vertical="top" wrapText="1"/>
    </xf>
    <xf numFmtId="3" fontId="30" fillId="0" borderId="2" xfId="0" applyNumberFormat="1" applyFont="1" applyFill="1" applyBorder="1" applyAlignment="1">
      <alignment horizontal="right" vertical="top" wrapText="1"/>
    </xf>
    <xf numFmtId="49" fontId="20" fillId="3" borderId="2" xfId="0" applyNumberFormat="1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3" fontId="19" fillId="0" borderId="20" xfId="0" applyNumberFormat="1" applyFont="1" applyBorder="1" applyAlignment="1">
      <alignment vertical="center" wrapText="1"/>
    </xf>
    <xf numFmtId="4" fontId="0" fillId="0" borderId="0" xfId="0" applyNumberFormat="1"/>
    <xf numFmtId="49" fontId="20" fillId="3" borderId="3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49" fontId="20" fillId="3" borderId="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49" fontId="20" fillId="4" borderId="2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0" fontId="24" fillId="6" borderId="6" xfId="2" applyFont="1" applyFill="1" applyBorder="1" applyAlignment="1">
      <alignment horizontal="left"/>
    </xf>
    <xf numFmtId="0" fontId="24" fillId="6" borderId="5" xfId="2" applyFont="1" applyFill="1" applyBorder="1" applyAlignment="1">
      <alignment horizontal="left"/>
    </xf>
    <xf numFmtId="0" fontId="23" fillId="5" borderId="6" xfId="2" applyFont="1" applyFill="1" applyBorder="1" applyAlignment="1">
      <alignment horizontal="center" vertical="center"/>
    </xf>
    <xf numFmtId="0" fontId="23" fillId="5" borderId="5" xfId="2" applyFont="1" applyFill="1" applyBorder="1" applyAlignment="1">
      <alignment horizontal="center" vertical="center"/>
    </xf>
    <xf numFmtId="0" fontId="22" fillId="0" borderId="0" xfId="2" applyFont="1" applyAlignment="1">
      <alignment horizontal="right" vertical="center" wrapText="1"/>
    </xf>
    <xf numFmtId="0" fontId="21" fillId="0" borderId="10" xfId="2" applyFont="1" applyBorder="1" applyAlignment="1">
      <alignment horizontal="center" vertical="center" wrapText="1"/>
    </xf>
  </cellXfs>
  <cellStyles count="14">
    <cellStyle name="Normalny" xfId="0" builtinId="0"/>
    <cellStyle name="Normalny 2" xfId="1" xr:uid="{00000000-0005-0000-0000-000001000000}"/>
    <cellStyle name="Normalny 2 2" xfId="2" xr:uid="{00000000-0005-0000-0000-000002000000}"/>
    <cellStyle name="Normalny 3" xfId="3" xr:uid="{00000000-0005-0000-0000-000003000000}"/>
    <cellStyle name="Normalny 3 2" xfId="4" xr:uid="{00000000-0005-0000-0000-000004000000}"/>
    <cellStyle name="Normalny 3 2 2" xfId="5" xr:uid="{00000000-0005-0000-0000-000005000000}"/>
    <cellStyle name="Normalny 4" xfId="6" xr:uid="{00000000-0005-0000-0000-000006000000}"/>
    <cellStyle name="Normalny 5" xfId="7" xr:uid="{00000000-0005-0000-0000-000007000000}"/>
    <cellStyle name="Normalny 5 2" xfId="12" xr:uid="{00000000-0005-0000-0000-000008000000}"/>
    <cellStyle name="Normalny 6" xfId="8" xr:uid="{00000000-0005-0000-0000-000009000000}"/>
    <cellStyle name="Normalny 7" xfId="11" xr:uid="{00000000-0005-0000-0000-00000A000000}"/>
    <cellStyle name="Normalny_Arkusz1" xfId="13" xr:uid="{00000000-0005-0000-0000-00000B000000}"/>
    <cellStyle name="Procentowy 2" xfId="9" xr:uid="{00000000-0005-0000-0000-00000C000000}"/>
    <cellStyle name="Walutowy 2" xfId="10" xr:uid="{00000000-0005-0000-0000-00000D000000}"/>
  </cellStyles>
  <dxfs count="0"/>
  <tableStyles count="0" defaultTableStyle="TableStyleMedium9" defaultPivotStyle="PivotStyleLight16"/>
  <colors>
    <mruColors>
      <color rgb="FFCCFFFF"/>
      <color rgb="FFFFFF99"/>
      <color rgb="FF66FF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3AA0D-9D52-41BE-9841-2856F7792BCA}">
  <dimension ref="A1:I21"/>
  <sheetViews>
    <sheetView view="pageBreakPreview" zoomScaleSheetLayoutView="100" workbookViewId="0">
      <selection activeCell="J19" sqref="I19:J19"/>
    </sheetView>
  </sheetViews>
  <sheetFormatPr defaultRowHeight="14.25"/>
  <cols>
    <col min="1" max="1" width="7" customWidth="1"/>
    <col min="2" max="2" width="12.37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</cols>
  <sheetData>
    <row r="1" spans="1:9" ht="74.25" customHeight="1">
      <c r="A1" s="111" t="s">
        <v>45</v>
      </c>
      <c r="B1" s="111"/>
      <c r="C1" s="111"/>
      <c r="D1" s="111"/>
      <c r="E1" s="111"/>
      <c r="F1" s="111"/>
    </row>
    <row r="2" spans="1:9" ht="10.5" customHeight="1">
      <c r="A2" s="9"/>
      <c r="B2" s="9"/>
      <c r="C2" s="68"/>
      <c r="D2" s="68"/>
      <c r="E2" s="68"/>
      <c r="F2" s="68"/>
    </row>
    <row r="3" spans="1:9" ht="22.5" customHeight="1">
      <c r="A3" s="112" t="s">
        <v>39</v>
      </c>
      <c r="B3" s="112"/>
      <c r="C3" s="112"/>
      <c r="D3" s="112"/>
      <c r="E3" s="112"/>
      <c r="F3" s="112"/>
    </row>
    <row r="4" spans="1:9" ht="13.5" customHeight="1" thickBot="1">
      <c r="A4" s="113"/>
      <c r="B4" s="113"/>
      <c r="C4" s="113"/>
      <c r="D4" s="113"/>
      <c r="E4" s="113"/>
      <c r="F4" s="113"/>
    </row>
    <row r="5" spans="1:9" ht="24.75" customHeight="1" thickBot="1">
      <c r="A5" s="114" t="s">
        <v>40</v>
      </c>
      <c r="B5" s="115"/>
      <c r="C5" s="115"/>
      <c r="D5" s="115"/>
      <c r="E5" s="115"/>
      <c r="F5" s="116"/>
    </row>
    <row r="6" spans="1:9" ht="19.5" customHeight="1" thickBot="1">
      <c r="A6" s="117" t="s">
        <v>0</v>
      </c>
      <c r="B6" s="119" t="s">
        <v>1</v>
      </c>
      <c r="C6" s="121" t="s">
        <v>7</v>
      </c>
      <c r="D6" s="121"/>
      <c r="E6" s="122" t="s">
        <v>6</v>
      </c>
      <c r="F6" s="123"/>
    </row>
    <row r="7" spans="1:9" ht="18.75" customHeight="1" thickBot="1">
      <c r="A7" s="118"/>
      <c r="B7" s="120"/>
      <c r="C7" s="53" t="s">
        <v>5</v>
      </c>
      <c r="D7" s="55" t="s">
        <v>4</v>
      </c>
      <c r="E7" s="55" t="s">
        <v>5</v>
      </c>
      <c r="F7" s="54" t="s">
        <v>4</v>
      </c>
    </row>
    <row r="8" spans="1:9" ht="18.75" customHeight="1" thickBot="1">
      <c r="A8" s="109" t="s">
        <v>44</v>
      </c>
      <c r="B8" s="95" t="s">
        <v>50</v>
      </c>
      <c r="C8" s="92"/>
      <c r="D8" s="91">
        <v>0</v>
      </c>
      <c r="E8" s="93" t="s">
        <v>51</v>
      </c>
      <c r="F8" s="94">
        <v>6185881</v>
      </c>
    </row>
    <row r="9" spans="1:9" ht="18.75" customHeight="1" thickBot="1">
      <c r="A9" s="110"/>
      <c r="B9" s="97" t="s">
        <v>48</v>
      </c>
      <c r="C9" s="92"/>
      <c r="D9" s="91">
        <v>0</v>
      </c>
      <c r="E9" s="93" t="s">
        <v>49</v>
      </c>
      <c r="F9" s="94">
        <v>5806563</v>
      </c>
    </row>
    <row r="10" spans="1:9" ht="21" customHeight="1" thickBot="1">
      <c r="A10" s="104" t="s">
        <v>3</v>
      </c>
      <c r="B10" s="105"/>
      <c r="C10" s="64"/>
      <c r="D10" s="59">
        <f>SUM(D8:D9)</f>
        <v>0</v>
      </c>
      <c r="E10" s="11"/>
      <c r="F10" s="59">
        <f>SUM(F8:F9)</f>
        <v>11992444</v>
      </c>
      <c r="G10" s="1">
        <f>SUM(D10:F10)</f>
        <v>11992444</v>
      </c>
      <c r="I10" s="4"/>
    </row>
    <row r="11" spans="1:9" ht="19.5" customHeight="1" thickBot="1">
      <c r="A11" s="106" t="s">
        <v>2</v>
      </c>
      <c r="B11" s="107"/>
      <c r="C11" s="65"/>
      <c r="D11" s="56"/>
      <c r="E11" s="60"/>
      <c r="F11" s="87"/>
      <c r="G11" s="1"/>
      <c r="I11" s="4"/>
    </row>
    <row r="12" spans="1:9" ht="19.5" customHeight="1" thickBot="1">
      <c r="A12" s="108" t="s">
        <v>41</v>
      </c>
      <c r="B12" s="108"/>
      <c r="C12" s="66"/>
      <c r="D12" s="63">
        <v>0</v>
      </c>
      <c r="E12" s="61"/>
      <c r="F12" s="57">
        <f>SUM(F8:F9)</f>
        <v>11992444</v>
      </c>
      <c r="G12" s="1"/>
      <c r="I12" s="4"/>
    </row>
    <row r="13" spans="1:9" ht="21.75" customHeight="1" thickBot="1">
      <c r="A13" s="101" t="s">
        <v>42</v>
      </c>
      <c r="B13" s="102"/>
      <c r="C13" s="67"/>
      <c r="D13" s="58">
        <v>0</v>
      </c>
      <c r="E13" s="62"/>
      <c r="F13" s="58">
        <v>0</v>
      </c>
      <c r="G13" s="1"/>
      <c r="H13" s="1"/>
    </row>
    <row r="14" spans="1:9" ht="15">
      <c r="B14" s="3"/>
      <c r="C14" s="8"/>
      <c r="D14" s="7">
        <f>SUM(D12:D13)</f>
        <v>0</v>
      </c>
      <c r="E14" s="7"/>
      <c r="F14" s="7">
        <f>SUM(F12:F13)</f>
        <v>11992444</v>
      </c>
      <c r="G14" s="1"/>
      <c r="H14" s="1"/>
    </row>
    <row r="15" spans="1:9" ht="15">
      <c r="B15" s="2"/>
      <c r="C15" s="2"/>
      <c r="D15" s="7">
        <f>D10-D14</f>
        <v>0</v>
      </c>
      <c r="E15" s="7"/>
      <c r="F15" s="7">
        <f t="shared" ref="F15" si="0">F10-F14</f>
        <v>0</v>
      </c>
      <c r="H15" s="1"/>
    </row>
    <row r="16" spans="1:9" ht="15">
      <c r="C16" s="1"/>
      <c r="D16" s="7"/>
      <c r="E16" s="7"/>
      <c r="F16" s="7"/>
      <c r="G16" s="1"/>
    </row>
    <row r="17" spans="1:6">
      <c r="C17" s="6"/>
      <c r="D17" s="1"/>
      <c r="E17" s="1"/>
    </row>
    <row r="18" spans="1:6">
      <c r="C18" s="5"/>
      <c r="D18" s="5"/>
      <c r="E18" s="1"/>
    </row>
    <row r="19" spans="1:6" ht="198" customHeight="1">
      <c r="A19" s="103"/>
      <c r="B19" s="103"/>
      <c r="C19" s="103"/>
      <c r="D19" s="103"/>
      <c r="E19" s="103"/>
      <c r="F19" s="103"/>
    </row>
    <row r="20" spans="1:6">
      <c r="E20" s="1"/>
    </row>
    <row r="21" spans="1:6">
      <c r="C21" s="5"/>
    </row>
  </sheetData>
  <mergeCells count="14">
    <mergeCell ref="A8:A9"/>
    <mergeCell ref="A1:F1"/>
    <mergeCell ref="A3:F3"/>
    <mergeCell ref="A4:F4"/>
    <mergeCell ref="A5:F5"/>
    <mergeCell ref="A6:A7"/>
    <mergeCell ref="B6:B7"/>
    <mergeCell ref="C6:D6"/>
    <mergeCell ref="E6:F6"/>
    <mergeCell ref="A13:B13"/>
    <mergeCell ref="A19:F19"/>
    <mergeCell ref="A10:B10"/>
    <mergeCell ref="A11:B11"/>
    <mergeCell ref="A12:B12"/>
  </mergeCells>
  <printOptions horizontalCentered="1"/>
  <pageMargins left="0.70866141732283472" right="0.51181102362204722" top="0.35433070866141736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6DF3A-5F7E-477F-A642-7F6D957C52EE}">
  <dimension ref="A1:N61"/>
  <sheetViews>
    <sheetView tabSelected="1" view="pageBreakPreview" topLeftCell="A25" zoomScaleSheetLayoutView="100" workbookViewId="0">
      <selection activeCell="L53" sqref="L53"/>
    </sheetView>
  </sheetViews>
  <sheetFormatPr defaultRowHeight="14.25"/>
  <cols>
    <col min="1" max="1" width="7" customWidth="1"/>
    <col min="2" max="2" width="10.87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  <col min="9" max="9" width="10.5" bestFit="1" customWidth="1"/>
    <col min="12" max="13" width="10.875" bestFit="1" customWidth="1"/>
    <col min="14" max="14" width="13.5" bestFit="1" customWidth="1"/>
  </cols>
  <sheetData>
    <row r="1" spans="1:7" ht="74.25" customHeight="1">
      <c r="A1" s="111" t="s">
        <v>46</v>
      </c>
      <c r="B1" s="111"/>
      <c r="C1" s="111"/>
      <c r="D1" s="111"/>
      <c r="E1" s="111"/>
      <c r="F1" s="111"/>
    </row>
    <row r="2" spans="1:7" ht="10.5" customHeight="1">
      <c r="A2" s="9"/>
      <c r="B2" s="9"/>
      <c r="C2" s="68"/>
      <c r="D2" s="68"/>
      <c r="E2" s="68"/>
      <c r="F2" s="68"/>
    </row>
    <row r="3" spans="1:7" ht="22.5" customHeight="1">
      <c r="A3" s="112" t="s">
        <v>9</v>
      </c>
      <c r="B3" s="112"/>
      <c r="C3" s="112"/>
      <c r="D3" s="112"/>
      <c r="E3" s="112"/>
      <c r="F3" s="112"/>
    </row>
    <row r="4" spans="1:7" ht="6.75" customHeight="1" thickBot="1">
      <c r="A4" s="113"/>
      <c r="B4" s="113"/>
      <c r="C4" s="113"/>
      <c r="D4" s="113"/>
      <c r="E4" s="113"/>
      <c r="F4" s="113"/>
    </row>
    <row r="5" spans="1:7" ht="24.75" customHeight="1" thickBot="1">
      <c r="A5" s="114" t="s">
        <v>8</v>
      </c>
      <c r="B5" s="115"/>
      <c r="C5" s="115"/>
      <c r="D5" s="115"/>
      <c r="E5" s="115"/>
      <c r="F5" s="116"/>
    </row>
    <row r="6" spans="1:7" ht="19.5" customHeight="1" thickBot="1">
      <c r="A6" s="117" t="s">
        <v>0</v>
      </c>
      <c r="B6" s="119" t="s">
        <v>1</v>
      </c>
      <c r="C6" s="121" t="s">
        <v>7</v>
      </c>
      <c r="D6" s="121"/>
      <c r="E6" s="122" t="s">
        <v>6</v>
      </c>
      <c r="F6" s="123"/>
    </row>
    <row r="7" spans="1:7" ht="18.75" customHeight="1" thickBot="1">
      <c r="A7" s="118"/>
      <c r="B7" s="120"/>
      <c r="C7" s="53" t="s">
        <v>5</v>
      </c>
      <c r="D7" s="55" t="s">
        <v>4</v>
      </c>
      <c r="E7" s="55" t="s">
        <v>5</v>
      </c>
      <c r="F7" s="54" t="s">
        <v>4</v>
      </c>
    </row>
    <row r="8" spans="1:7" ht="15.75" customHeight="1">
      <c r="A8" s="109" t="s">
        <v>43</v>
      </c>
      <c r="B8" s="109" t="s">
        <v>52</v>
      </c>
      <c r="C8" s="80"/>
      <c r="D8" s="69">
        <v>0</v>
      </c>
      <c r="E8" s="78">
        <v>3020</v>
      </c>
      <c r="F8" s="69">
        <v>21074</v>
      </c>
    </row>
    <row r="9" spans="1:7" ht="15.75" customHeight="1">
      <c r="A9" s="110"/>
      <c r="B9" s="110"/>
      <c r="C9" s="79"/>
      <c r="D9" s="72">
        <v>0</v>
      </c>
      <c r="E9" s="71">
        <v>4010</v>
      </c>
      <c r="F9" s="72">
        <v>42266</v>
      </c>
    </row>
    <row r="10" spans="1:7" ht="15.75" customHeight="1">
      <c r="A10" s="110"/>
      <c r="B10" s="110"/>
      <c r="C10" s="79"/>
      <c r="D10" s="72">
        <v>0</v>
      </c>
      <c r="E10" s="71">
        <v>4110</v>
      </c>
      <c r="F10" s="72">
        <f>307805+7295</f>
        <v>315100</v>
      </c>
    </row>
    <row r="11" spans="1:7" ht="15.75" customHeight="1">
      <c r="A11" s="110"/>
      <c r="B11" s="110"/>
      <c r="C11" s="81"/>
      <c r="D11" s="70">
        <v>0</v>
      </c>
      <c r="E11" s="76">
        <v>4120</v>
      </c>
      <c r="F11" s="70">
        <f>42362+1036</f>
        <v>43398</v>
      </c>
    </row>
    <row r="12" spans="1:7" ht="15.75" customHeight="1">
      <c r="A12" s="110"/>
      <c r="B12" s="110"/>
      <c r="C12" s="79"/>
      <c r="D12" s="72">
        <v>0</v>
      </c>
      <c r="E12" s="71">
        <v>4440</v>
      </c>
      <c r="F12" s="72">
        <v>110138</v>
      </c>
    </row>
    <row r="13" spans="1:7" ht="15.75" customHeight="1">
      <c r="A13" s="110"/>
      <c r="B13" s="110"/>
      <c r="C13" s="81"/>
      <c r="D13" s="70">
        <v>0</v>
      </c>
      <c r="E13" s="76">
        <v>4710</v>
      </c>
      <c r="F13" s="70">
        <f>11942+634</f>
        <v>12576</v>
      </c>
    </row>
    <row r="14" spans="1:7" ht="15.75" customHeight="1" thickBot="1">
      <c r="A14" s="110"/>
      <c r="B14" s="124"/>
      <c r="C14" s="82"/>
      <c r="D14" s="74">
        <v>0</v>
      </c>
      <c r="E14" s="73">
        <v>4790</v>
      </c>
      <c r="F14" s="74">
        <v>1707787</v>
      </c>
      <c r="G14" s="1">
        <f>SUM(F8:F14)</f>
        <v>2252339</v>
      </c>
    </row>
    <row r="15" spans="1:7" ht="15.75" customHeight="1">
      <c r="A15" s="110"/>
      <c r="B15" s="109" t="s">
        <v>53</v>
      </c>
      <c r="C15" s="80"/>
      <c r="D15" s="69">
        <v>0</v>
      </c>
      <c r="E15" s="78">
        <v>3020</v>
      </c>
      <c r="F15" s="69">
        <v>1595</v>
      </c>
    </row>
    <row r="16" spans="1:7" ht="15.75" customHeight="1">
      <c r="A16" s="110"/>
      <c r="B16" s="110"/>
      <c r="C16" s="79"/>
      <c r="D16" s="72">
        <v>0</v>
      </c>
      <c r="E16" s="71">
        <v>4110</v>
      </c>
      <c r="F16" s="72">
        <v>54187</v>
      </c>
    </row>
    <row r="17" spans="1:7" ht="15.75" customHeight="1">
      <c r="A17" s="110"/>
      <c r="B17" s="110"/>
      <c r="C17" s="81"/>
      <c r="D17" s="70">
        <v>0</v>
      </c>
      <c r="E17" s="76">
        <v>4120</v>
      </c>
      <c r="F17" s="70">
        <v>7619</v>
      </c>
    </row>
    <row r="18" spans="1:7" ht="15.75" customHeight="1">
      <c r="A18" s="110"/>
      <c r="B18" s="110"/>
      <c r="C18" s="79"/>
      <c r="D18" s="72">
        <v>0</v>
      </c>
      <c r="E18" s="71">
        <v>4440</v>
      </c>
      <c r="F18" s="72">
        <v>17668</v>
      </c>
    </row>
    <row r="19" spans="1:7" ht="15.75" customHeight="1">
      <c r="A19" s="110"/>
      <c r="B19" s="110"/>
      <c r="C19" s="81"/>
      <c r="D19" s="70">
        <v>0</v>
      </c>
      <c r="E19" s="76">
        <v>4710</v>
      </c>
      <c r="F19" s="70">
        <v>9156</v>
      </c>
    </row>
    <row r="20" spans="1:7" ht="15.75" customHeight="1" thickBot="1">
      <c r="A20" s="110"/>
      <c r="B20" s="124"/>
      <c r="C20" s="82"/>
      <c r="D20" s="74">
        <v>0</v>
      </c>
      <c r="E20" s="73">
        <v>4790</v>
      </c>
      <c r="F20" s="74">
        <v>309160</v>
      </c>
      <c r="G20" s="1">
        <f>SUM(F15:F20)</f>
        <v>399385</v>
      </c>
    </row>
    <row r="21" spans="1:7" ht="15.75" customHeight="1">
      <c r="A21" s="110"/>
      <c r="B21" s="109" t="s">
        <v>54</v>
      </c>
      <c r="C21" s="88"/>
      <c r="D21" s="89">
        <v>0</v>
      </c>
      <c r="E21" s="90">
        <v>4010</v>
      </c>
      <c r="F21" s="89">
        <v>242662</v>
      </c>
      <c r="G21" s="1"/>
    </row>
    <row r="22" spans="1:7" ht="15.75" customHeight="1">
      <c r="A22" s="110"/>
      <c r="B22" s="110"/>
      <c r="C22" s="81"/>
      <c r="D22" s="70">
        <v>0</v>
      </c>
      <c r="E22" s="76">
        <v>4110</v>
      </c>
      <c r="F22" s="70">
        <f>448655+41884</f>
        <v>490539</v>
      </c>
    </row>
    <row r="23" spans="1:7" ht="15.75" customHeight="1">
      <c r="A23" s="110"/>
      <c r="B23" s="110"/>
      <c r="C23" s="79"/>
      <c r="D23" s="72">
        <v>0</v>
      </c>
      <c r="E23" s="71">
        <v>4120</v>
      </c>
      <c r="F23" s="72">
        <f>61724+5945</f>
        <v>67669</v>
      </c>
    </row>
    <row r="24" spans="1:7" ht="15.75" customHeight="1">
      <c r="A24" s="110"/>
      <c r="B24" s="110"/>
      <c r="C24" s="81"/>
      <c r="D24" s="70">
        <v>0</v>
      </c>
      <c r="E24" s="76">
        <v>4440</v>
      </c>
      <c r="F24" s="70">
        <v>162205</v>
      </c>
      <c r="G24" s="1"/>
    </row>
    <row r="25" spans="1:7" ht="15.75" customHeight="1">
      <c r="A25" s="110"/>
      <c r="B25" s="110"/>
      <c r="C25" s="84"/>
      <c r="D25" s="85">
        <v>0</v>
      </c>
      <c r="E25" s="86">
        <v>4710</v>
      </c>
      <c r="F25" s="85">
        <f>2366+3640</f>
        <v>6006</v>
      </c>
      <c r="G25" s="1"/>
    </row>
    <row r="26" spans="1:7" ht="15.75" customHeight="1" thickBot="1">
      <c r="A26" s="110"/>
      <c r="B26" s="124"/>
      <c r="C26" s="82"/>
      <c r="D26" s="74">
        <v>0</v>
      </c>
      <c r="E26" s="73">
        <v>4790</v>
      </c>
      <c r="F26" s="74">
        <v>2612675</v>
      </c>
      <c r="G26" s="1">
        <f>SUM(F21:F26)</f>
        <v>3581756</v>
      </c>
    </row>
    <row r="27" spans="1:7" ht="15.75" customHeight="1">
      <c r="A27" s="110"/>
      <c r="B27" s="109" t="s">
        <v>47</v>
      </c>
      <c r="C27" s="81"/>
      <c r="D27" s="70">
        <v>0</v>
      </c>
      <c r="E27" s="76">
        <v>4010</v>
      </c>
      <c r="F27" s="70">
        <v>687550</v>
      </c>
      <c r="G27" s="1"/>
    </row>
    <row r="28" spans="1:7" ht="15.75" customHeight="1">
      <c r="A28" s="110"/>
      <c r="B28" s="110"/>
      <c r="C28" s="79"/>
      <c r="D28" s="72">
        <v>0</v>
      </c>
      <c r="E28" s="71">
        <v>4110</v>
      </c>
      <c r="F28" s="72">
        <f>230635+118671</f>
        <v>349306</v>
      </c>
      <c r="G28" s="1"/>
    </row>
    <row r="29" spans="1:7" ht="15.75" customHeight="1">
      <c r="A29" s="110"/>
      <c r="B29" s="110"/>
      <c r="C29" s="84"/>
      <c r="D29" s="85">
        <v>0</v>
      </c>
      <c r="E29" s="71">
        <v>4120</v>
      </c>
      <c r="F29" s="72">
        <f>44625+16845</f>
        <v>61470</v>
      </c>
      <c r="G29" s="1"/>
    </row>
    <row r="30" spans="1:7" ht="15.75" customHeight="1">
      <c r="A30" s="110"/>
      <c r="B30" s="110"/>
      <c r="C30" s="84"/>
      <c r="D30" s="85">
        <v>0</v>
      </c>
      <c r="E30" s="86">
        <v>4440</v>
      </c>
      <c r="F30" s="85">
        <v>64293</v>
      </c>
      <c r="G30" s="1"/>
    </row>
    <row r="31" spans="1:7" ht="15.75" customHeight="1">
      <c r="A31" s="110"/>
      <c r="B31" s="110"/>
      <c r="C31" s="84"/>
      <c r="D31" s="85">
        <v>0</v>
      </c>
      <c r="E31" s="86">
        <v>4710</v>
      </c>
      <c r="F31" s="85">
        <f>23177+10313</f>
        <v>33490</v>
      </c>
      <c r="G31" s="1"/>
    </row>
    <row r="32" spans="1:7" ht="15.75" customHeight="1" thickBot="1">
      <c r="A32" s="110"/>
      <c r="B32" s="124"/>
      <c r="C32" s="82"/>
      <c r="D32" s="74">
        <v>0</v>
      </c>
      <c r="E32" s="73">
        <v>4790</v>
      </c>
      <c r="F32" s="74">
        <v>1489221</v>
      </c>
      <c r="G32" s="1">
        <f>SUM(F27:F32)</f>
        <v>2685330</v>
      </c>
    </row>
    <row r="33" spans="1:14" ht="15.75" customHeight="1">
      <c r="A33" s="110"/>
      <c r="B33" s="109" t="s">
        <v>55</v>
      </c>
      <c r="C33" s="80"/>
      <c r="D33" s="69">
        <v>0</v>
      </c>
      <c r="E33" s="78">
        <v>4110</v>
      </c>
      <c r="F33" s="69">
        <v>351946</v>
      </c>
      <c r="G33" s="1"/>
    </row>
    <row r="34" spans="1:14" ht="15.75" customHeight="1">
      <c r="A34" s="110"/>
      <c r="B34" s="110"/>
      <c r="C34" s="84"/>
      <c r="D34" s="85">
        <v>0</v>
      </c>
      <c r="E34" s="86">
        <v>4120</v>
      </c>
      <c r="F34" s="85">
        <v>82495</v>
      </c>
      <c r="G34" s="1"/>
    </row>
    <row r="35" spans="1:14" ht="15.75" customHeight="1">
      <c r="A35" s="110"/>
      <c r="B35" s="110"/>
      <c r="C35" s="79"/>
      <c r="D35" s="72">
        <v>0</v>
      </c>
      <c r="E35" s="71">
        <v>4440</v>
      </c>
      <c r="F35" s="72">
        <v>56904</v>
      </c>
      <c r="G35" s="1"/>
    </row>
    <row r="36" spans="1:14" ht="15.75" customHeight="1">
      <c r="A36" s="110"/>
      <c r="B36" s="110"/>
      <c r="C36" s="84"/>
      <c r="D36" s="85">
        <v>0</v>
      </c>
      <c r="E36" s="86">
        <v>4710</v>
      </c>
      <c r="F36" s="85">
        <v>25097</v>
      </c>
      <c r="G36" s="1"/>
    </row>
    <row r="37" spans="1:14" ht="15.75" customHeight="1" thickBot="1">
      <c r="A37" s="124"/>
      <c r="B37" s="124"/>
      <c r="C37" s="82"/>
      <c r="D37" s="74">
        <v>0</v>
      </c>
      <c r="E37" s="73">
        <v>4790</v>
      </c>
      <c r="F37" s="74">
        <v>2139010</v>
      </c>
      <c r="G37" s="1">
        <f>SUM(F33:F37)</f>
        <v>2655452</v>
      </c>
      <c r="H37" s="1">
        <f>SUM(F8:F37)</f>
        <v>11574262</v>
      </c>
    </row>
    <row r="38" spans="1:14" ht="15.75" customHeight="1">
      <c r="A38" s="109" t="s">
        <v>56</v>
      </c>
      <c r="B38" s="109" t="s">
        <v>57</v>
      </c>
      <c r="C38" s="81"/>
      <c r="D38" s="70">
        <v>0</v>
      </c>
      <c r="E38" s="76">
        <v>4010</v>
      </c>
      <c r="F38" s="70">
        <v>45283</v>
      </c>
      <c r="G38" s="1"/>
      <c r="H38" s="1"/>
    </row>
    <row r="39" spans="1:14" ht="15.75" customHeight="1">
      <c r="A39" s="110"/>
      <c r="B39" s="110"/>
      <c r="C39" s="79"/>
      <c r="D39" s="72">
        <v>0</v>
      </c>
      <c r="E39" s="71">
        <v>4110</v>
      </c>
      <c r="F39" s="72">
        <f>12193+7816</f>
        <v>20009</v>
      </c>
      <c r="G39" s="1"/>
    </row>
    <row r="40" spans="1:14" ht="15.75" customHeight="1">
      <c r="A40" s="110"/>
      <c r="B40" s="110"/>
      <c r="C40" s="84"/>
      <c r="D40" s="85">
        <v>0</v>
      </c>
      <c r="E40" s="86">
        <v>4120</v>
      </c>
      <c r="F40" s="85">
        <f>1747+1109</f>
        <v>2856</v>
      </c>
      <c r="G40" s="1"/>
    </row>
    <row r="41" spans="1:14" ht="15.75" customHeight="1">
      <c r="A41" s="110"/>
      <c r="B41" s="110"/>
      <c r="C41" s="84"/>
      <c r="D41" s="85">
        <v>0</v>
      </c>
      <c r="E41" s="86">
        <v>4440</v>
      </c>
      <c r="F41" s="85">
        <v>2713</v>
      </c>
      <c r="G41" s="1"/>
    </row>
    <row r="42" spans="1:14" ht="15.75" customHeight="1">
      <c r="A42" s="110"/>
      <c r="B42" s="110"/>
      <c r="C42" s="84"/>
      <c r="D42" s="85">
        <v>0</v>
      </c>
      <c r="E42" s="86">
        <v>4710</v>
      </c>
      <c r="F42" s="85">
        <f>440+679</f>
        <v>1119</v>
      </c>
      <c r="G42" s="1"/>
    </row>
    <row r="43" spans="1:14" ht="15.75" customHeight="1" thickBot="1">
      <c r="A43" s="110"/>
      <c r="B43" s="124"/>
      <c r="C43" s="82"/>
      <c r="D43" s="74">
        <v>0</v>
      </c>
      <c r="E43" s="73">
        <v>4790</v>
      </c>
      <c r="F43" s="74">
        <v>71305</v>
      </c>
      <c r="G43" s="1">
        <f>SUM(F38:F43)</f>
        <v>143285</v>
      </c>
    </row>
    <row r="44" spans="1:14" ht="15.75" customHeight="1">
      <c r="A44" s="110"/>
      <c r="B44" s="109" t="s">
        <v>58</v>
      </c>
      <c r="C44" s="88"/>
      <c r="D44" s="89">
        <v>0</v>
      </c>
      <c r="E44" s="90">
        <v>3020</v>
      </c>
      <c r="F44" s="89">
        <v>546</v>
      </c>
      <c r="G44" s="1"/>
    </row>
    <row r="45" spans="1:14" ht="15.75" customHeight="1">
      <c r="A45" s="110"/>
      <c r="B45" s="110"/>
      <c r="C45" s="81"/>
      <c r="D45" s="70">
        <v>0</v>
      </c>
      <c r="E45" s="76">
        <v>4110</v>
      </c>
      <c r="F45" s="70">
        <v>3844</v>
      </c>
      <c r="G45" s="1"/>
    </row>
    <row r="46" spans="1:14" ht="15.75" customHeight="1">
      <c r="A46" s="110"/>
      <c r="B46" s="110"/>
      <c r="C46" s="79"/>
      <c r="D46" s="72">
        <v>0</v>
      </c>
      <c r="E46" s="71">
        <v>4120</v>
      </c>
      <c r="F46" s="72">
        <v>415</v>
      </c>
      <c r="G46" s="1"/>
      <c r="N46" s="99"/>
    </row>
    <row r="47" spans="1:14" ht="15.75" customHeight="1">
      <c r="A47" s="110"/>
      <c r="B47" s="110"/>
      <c r="C47" s="96"/>
      <c r="D47" s="98">
        <v>0</v>
      </c>
      <c r="E47" s="96">
        <v>4440</v>
      </c>
      <c r="F47" s="98">
        <v>1802</v>
      </c>
      <c r="G47" s="1"/>
    </row>
    <row r="48" spans="1:14" ht="15.75" customHeight="1" thickBot="1">
      <c r="A48" s="124"/>
      <c r="B48" s="124"/>
      <c r="C48" s="83"/>
      <c r="D48" s="75">
        <v>0</v>
      </c>
      <c r="E48" s="77">
        <v>4790</v>
      </c>
      <c r="F48" s="75">
        <v>22364</v>
      </c>
      <c r="G48" s="1">
        <f>SUM(F44:F48)</f>
        <v>28971</v>
      </c>
    </row>
    <row r="49" spans="1:9" ht="15.75" customHeight="1" thickBot="1">
      <c r="A49" s="100" t="s">
        <v>59</v>
      </c>
      <c r="B49" s="100" t="s">
        <v>60</v>
      </c>
      <c r="C49" s="81">
        <v>2720</v>
      </c>
      <c r="D49" s="70">
        <v>-157000</v>
      </c>
      <c r="E49" s="76">
        <v>2730</v>
      </c>
      <c r="F49" s="70">
        <v>402926</v>
      </c>
    </row>
    <row r="50" spans="1:9" ht="21" customHeight="1" thickBot="1">
      <c r="A50" s="104" t="s">
        <v>3</v>
      </c>
      <c r="B50" s="105"/>
      <c r="C50" s="64"/>
      <c r="D50" s="11">
        <f>SUM(D8:D49)</f>
        <v>-157000</v>
      </c>
      <c r="E50" s="59"/>
      <c r="F50" s="10">
        <f>SUM(F8:F49)</f>
        <v>12149444</v>
      </c>
      <c r="G50" s="1">
        <f>SUM(D50:F50)</f>
        <v>11992444</v>
      </c>
      <c r="I50" s="4"/>
    </row>
    <row r="51" spans="1:9" ht="19.5" customHeight="1" thickBot="1">
      <c r="A51" s="106" t="s">
        <v>2</v>
      </c>
      <c r="B51" s="107"/>
      <c r="C51" s="65"/>
      <c r="D51" s="56"/>
      <c r="E51" s="60"/>
      <c r="F51" s="56"/>
      <c r="G51" s="1"/>
      <c r="I51" s="4"/>
    </row>
    <row r="52" spans="1:9" ht="19.5" customHeight="1" thickBot="1">
      <c r="A52" s="108" t="s">
        <v>10</v>
      </c>
      <c r="B52" s="108"/>
      <c r="C52" s="66"/>
      <c r="D52" s="63">
        <f>SUM(D49)</f>
        <v>-157000</v>
      </c>
      <c r="E52" s="61"/>
      <c r="F52" s="57">
        <f>SUM(F8:F49)</f>
        <v>12149444</v>
      </c>
      <c r="G52" s="1">
        <f>SUM(F8,F12,F15,F18,F24,F30,F35,F41,F47,F44)</f>
        <v>438938</v>
      </c>
      <c r="I52" s="4"/>
    </row>
    <row r="53" spans="1:9" ht="21.75" customHeight="1" thickBot="1">
      <c r="A53" s="101" t="s">
        <v>11</v>
      </c>
      <c r="B53" s="102"/>
      <c r="C53" s="67"/>
      <c r="D53" s="58">
        <v>0</v>
      </c>
      <c r="E53" s="62"/>
      <c r="F53" s="58">
        <v>0</v>
      </c>
      <c r="G53" s="1"/>
      <c r="H53" s="1"/>
    </row>
    <row r="54" spans="1:9" ht="15">
      <c r="B54" s="3"/>
      <c r="C54" s="8"/>
      <c r="D54" s="7">
        <f>SUM(D52:D53)</f>
        <v>-157000</v>
      </c>
      <c r="E54" s="7"/>
      <c r="F54" s="7">
        <f>SUM(F52:F53)</f>
        <v>12149444</v>
      </c>
      <c r="G54" s="1"/>
      <c r="H54" s="1"/>
    </row>
    <row r="55" spans="1:9" ht="15">
      <c r="B55" s="2"/>
      <c r="C55" s="2"/>
      <c r="D55" s="7">
        <f>D50-D54</f>
        <v>0</v>
      </c>
      <c r="E55" s="7"/>
      <c r="F55" s="7">
        <f t="shared" ref="F55" si="0">F50-F54</f>
        <v>0</v>
      </c>
      <c r="H55" s="1"/>
    </row>
    <row r="56" spans="1:9" ht="15">
      <c r="C56" s="1"/>
      <c r="D56" s="7"/>
      <c r="E56" s="7"/>
      <c r="F56" s="7"/>
      <c r="G56" s="1"/>
    </row>
    <row r="57" spans="1:9">
      <c r="C57" s="6"/>
      <c r="D57" s="1"/>
      <c r="E57" s="1"/>
    </row>
    <row r="58" spans="1:9">
      <c r="C58" s="5"/>
      <c r="D58" s="5"/>
      <c r="E58" s="1"/>
    </row>
    <row r="59" spans="1:9" ht="198" customHeight="1">
      <c r="A59" s="103"/>
      <c r="B59" s="103"/>
      <c r="C59" s="103"/>
      <c r="D59" s="103"/>
      <c r="E59" s="103"/>
      <c r="F59" s="103"/>
    </row>
    <row r="60" spans="1:9">
      <c r="E60" s="1"/>
    </row>
    <row r="61" spans="1:9">
      <c r="C61" s="5"/>
    </row>
  </sheetData>
  <mergeCells count="22">
    <mergeCell ref="B33:B37"/>
    <mergeCell ref="A8:A37"/>
    <mergeCell ref="B44:B48"/>
    <mergeCell ref="B8:B14"/>
    <mergeCell ref="B15:B20"/>
    <mergeCell ref="B27:B32"/>
    <mergeCell ref="B38:B43"/>
    <mergeCell ref="A38:A48"/>
    <mergeCell ref="B21:B26"/>
    <mergeCell ref="A1:F1"/>
    <mergeCell ref="A3:F3"/>
    <mergeCell ref="A4:F4"/>
    <mergeCell ref="A5:F5"/>
    <mergeCell ref="A6:A7"/>
    <mergeCell ref="B6:B7"/>
    <mergeCell ref="C6:D6"/>
    <mergeCell ref="E6:F6"/>
    <mergeCell ref="A59:F59"/>
    <mergeCell ref="A50:B50"/>
    <mergeCell ref="A51:B51"/>
    <mergeCell ref="A52:B52"/>
    <mergeCell ref="A53:B53"/>
  </mergeCells>
  <printOptions horizontalCentered="1"/>
  <pageMargins left="0.70866141732283472" right="0.51181102362204722" top="0.35433070866141736" bottom="0.74803149606299213" header="0.31496062992125984" footer="0.31496062992125984"/>
  <pageSetup paperSize="9" scale="95" fitToHeight="0" orientation="portrait" r:id="rId1"/>
  <rowBreaks count="1" manualBreakCount="1">
    <brk id="3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FF33"/>
  </sheetPr>
  <dimension ref="A1:E27"/>
  <sheetViews>
    <sheetView view="pageBreakPreview" topLeftCell="A3" zoomScaleNormal="100" zoomScaleSheetLayoutView="100" workbookViewId="0">
      <selection activeCell="P11" sqref="P11"/>
    </sheetView>
  </sheetViews>
  <sheetFormatPr defaultRowHeight="12.75"/>
  <cols>
    <col min="1" max="1" width="5.125" style="13" customWidth="1"/>
    <col min="2" max="2" width="43.5" style="13" customWidth="1"/>
    <col min="3" max="4" width="12.75" style="13" customWidth="1"/>
    <col min="5" max="5" width="7.875" style="13" customWidth="1"/>
    <col min="6" max="256" width="9" style="13"/>
    <col min="257" max="257" width="5.125" style="13" customWidth="1"/>
    <col min="258" max="258" width="39.75" style="13" customWidth="1"/>
    <col min="259" max="260" width="12.75" style="13" customWidth="1"/>
    <col min="261" max="261" width="7.875" style="13" customWidth="1"/>
    <col min="262" max="512" width="9" style="13"/>
    <col min="513" max="513" width="5.125" style="13" customWidth="1"/>
    <col min="514" max="514" width="39.75" style="13" customWidth="1"/>
    <col min="515" max="516" width="12.75" style="13" customWidth="1"/>
    <col min="517" max="517" width="7.875" style="13" customWidth="1"/>
    <col min="518" max="768" width="9" style="13"/>
    <col min="769" max="769" width="5.125" style="13" customWidth="1"/>
    <col min="770" max="770" width="39.75" style="13" customWidth="1"/>
    <col min="771" max="772" width="12.75" style="13" customWidth="1"/>
    <col min="773" max="773" width="7.875" style="13" customWidth="1"/>
    <col min="774" max="1024" width="9" style="13"/>
    <col min="1025" max="1025" width="5.125" style="13" customWidth="1"/>
    <col min="1026" max="1026" width="39.75" style="13" customWidth="1"/>
    <col min="1027" max="1028" width="12.75" style="13" customWidth="1"/>
    <col min="1029" max="1029" width="7.875" style="13" customWidth="1"/>
    <col min="1030" max="1280" width="9" style="13"/>
    <col min="1281" max="1281" width="5.125" style="13" customWidth="1"/>
    <col min="1282" max="1282" width="39.75" style="13" customWidth="1"/>
    <col min="1283" max="1284" width="12.75" style="13" customWidth="1"/>
    <col min="1285" max="1285" width="7.875" style="13" customWidth="1"/>
    <col min="1286" max="1536" width="9" style="13"/>
    <col min="1537" max="1537" width="5.125" style="13" customWidth="1"/>
    <col min="1538" max="1538" width="39.75" style="13" customWidth="1"/>
    <col min="1539" max="1540" width="12.75" style="13" customWidth="1"/>
    <col min="1541" max="1541" width="7.875" style="13" customWidth="1"/>
    <col min="1542" max="1792" width="9" style="13"/>
    <col min="1793" max="1793" width="5.125" style="13" customWidth="1"/>
    <col min="1794" max="1794" width="39.75" style="13" customWidth="1"/>
    <col min="1795" max="1796" width="12.75" style="13" customWidth="1"/>
    <col min="1797" max="1797" width="7.875" style="13" customWidth="1"/>
    <col min="1798" max="2048" width="9" style="13"/>
    <col min="2049" max="2049" width="5.125" style="13" customWidth="1"/>
    <col min="2050" max="2050" width="39.75" style="13" customWidth="1"/>
    <col min="2051" max="2052" width="12.75" style="13" customWidth="1"/>
    <col min="2053" max="2053" width="7.875" style="13" customWidth="1"/>
    <col min="2054" max="2304" width="9" style="13"/>
    <col min="2305" max="2305" width="5.125" style="13" customWidth="1"/>
    <col min="2306" max="2306" width="39.75" style="13" customWidth="1"/>
    <col min="2307" max="2308" width="12.75" style="13" customWidth="1"/>
    <col min="2309" max="2309" width="7.875" style="13" customWidth="1"/>
    <col min="2310" max="2560" width="9" style="13"/>
    <col min="2561" max="2561" width="5.125" style="13" customWidth="1"/>
    <col min="2562" max="2562" width="39.75" style="13" customWidth="1"/>
    <col min="2563" max="2564" width="12.75" style="13" customWidth="1"/>
    <col min="2565" max="2565" width="7.875" style="13" customWidth="1"/>
    <col min="2566" max="2816" width="9" style="13"/>
    <col min="2817" max="2817" width="5.125" style="13" customWidth="1"/>
    <col min="2818" max="2818" width="39.75" style="13" customWidth="1"/>
    <col min="2819" max="2820" width="12.75" style="13" customWidth="1"/>
    <col min="2821" max="2821" width="7.875" style="13" customWidth="1"/>
    <col min="2822" max="3072" width="9" style="13"/>
    <col min="3073" max="3073" width="5.125" style="13" customWidth="1"/>
    <col min="3074" max="3074" width="39.75" style="13" customWidth="1"/>
    <col min="3075" max="3076" width="12.75" style="13" customWidth="1"/>
    <col min="3077" max="3077" width="7.875" style="13" customWidth="1"/>
    <col min="3078" max="3328" width="9" style="13"/>
    <col min="3329" max="3329" width="5.125" style="13" customWidth="1"/>
    <col min="3330" max="3330" width="39.75" style="13" customWidth="1"/>
    <col min="3331" max="3332" width="12.75" style="13" customWidth="1"/>
    <col min="3333" max="3333" width="7.875" style="13" customWidth="1"/>
    <col min="3334" max="3584" width="9" style="13"/>
    <col min="3585" max="3585" width="5.125" style="13" customWidth="1"/>
    <col min="3586" max="3586" width="39.75" style="13" customWidth="1"/>
    <col min="3587" max="3588" width="12.75" style="13" customWidth="1"/>
    <col min="3589" max="3589" width="7.875" style="13" customWidth="1"/>
    <col min="3590" max="3840" width="9" style="13"/>
    <col min="3841" max="3841" width="5.125" style="13" customWidth="1"/>
    <col min="3842" max="3842" width="39.75" style="13" customWidth="1"/>
    <col min="3843" max="3844" width="12.75" style="13" customWidth="1"/>
    <col min="3845" max="3845" width="7.875" style="13" customWidth="1"/>
    <col min="3846" max="4096" width="9" style="13"/>
    <col min="4097" max="4097" width="5.125" style="13" customWidth="1"/>
    <col min="4098" max="4098" width="39.75" style="13" customWidth="1"/>
    <col min="4099" max="4100" width="12.75" style="13" customWidth="1"/>
    <col min="4101" max="4101" width="7.875" style="13" customWidth="1"/>
    <col min="4102" max="4352" width="9" style="13"/>
    <col min="4353" max="4353" width="5.125" style="13" customWidth="1"/>
    <col min="4354" max="4354" width="39.75" style="13" customWidth="1"/>
    <col min="4355" max="4356" width="12.75" style="13" customWidth="1"/>
    <col min="4357" max="4357" width="7.875" style="13" customWidth="1"/>
    <col min="4358" max="4608" width="9" style="13"/>
    <col min="4609" max="4609" width="5.125" style="13" customWidth="1"/>
    <col min="4610" max="4610" width="39.75" style="13" customWidth="1"/>
    <col min="4611" max="4612" width="12.75" style="13" customWidth="1"/>
    <col min="4613" max="4613" width="7.875" style="13" customWidth="1"/>
    <col min="4614" max="4864" width="9" style="13"/>
    <col min="4865" max="4865" width="5.125" style="13" customWidth="1"/>
    <col min="4866" max="4866" width="39.75" style="13" customWidth="1"/>
    <col min="4867" max="4868" width="12.75" style="13" customWidth="1"/>
    <col min="4869" max="4869" width="7.875" style="13" customWidth="1"/>
    <col min="4870" max="5120" width="9" style="13"/>
    <col min="5121" max="5121" width="5.125" style="13" customWidth="1"/>
    <col min="5122" max="5122" width="39.75" style="13" customWidth="1"/>
    <col min="5123" max="5124" width="12.75" style="13" customWidth="1"/>
    <col min="5125" max="5125" width="7.875" style="13" customWidth="1"/>
    <col min="5126" max="5376" width="9" style="13"/>
    <col min="5377" max="5377" width="5.125" style="13" customWidth="1"/>
    <col min="5378" max="5378" width="39.75" style="13" customWidth="1"/>
    <col min="5379" max="5380" width="12.75" style="13" customWidth="1"/>
    <col min="5381" max="5381" width="7.875" style="13" customWidth="1"/>
    <col min="5382" max="5632" width="9" style="13"/>
    <col min="5633" max="5633" width="5.125" style="13" customWidth="1"/>
    <col min="5634" max="5634" width="39.75" style="13" customWidth="1"/>
    <col min="5635" max="5636" width="12.75" style="13" customWidth="1"/>
    <col min="5637" max="5637" width="7.875" style="13" customWidth="1"/>
    <col min="5638" max="5888" width="9" style="13"/>
    <col min="5889" max="5889" width="5.125" style="13" customWidth="1"/>
    <col min="5890" max="5890" width="39.75" style="13" customWidth="1"/>
    <col min="5891" max="5892" width="12.75" style="13" customWidth="1"/>
    <col min="5893" max="5893" width="7.875" style="13" customWidth="1"/>
    <col min="5894" max="6144" width="9" style="13"/>
    <col min="6145" max="6145" width="5.125" style="13" customWidth="1"/>
    <col min="6146" max="6146" width="39.75" style="13" customWidth="1"/>
    <col min="6147" max="6148" width="12.75" style="13" customWidth="1"/>
    <col min="6149" max="6149" width="7.875" style="13" customWidth="1"/>
    <col min="6150" max="6400" width="9" style="13"/>
    <col min="6401" max="6401" width="5.125" style="13" customWidth="1"/>
    <col min="6402" max="6402" width="39.75" style="13" customWidth="1"/>
    <col min="6403" max="6404" width="12.75" style="13" customWidth="1"/>
    <col min="6405" max="6405" width="7.875" style="13" customWidth="1"/>
    <col min="6406" max="6656" width="9" style="13"/>
    <col min="6657" max="6657" width="5.125" style="13" customWidth="1"/>
    <col min="6658" max="6658" width="39.75" style="13" customWidth="1"/>
    <col min="6659" max="6660" width="12.75" style="13" customWidth="1"/>
    <col min="6661" max="6661" width="7.875" style="13" customWidth="1"/>
    <col min="6662" max="6912" width="9" style="13"/>
    <col min="6913" max="6913" width="5.125" style="13" customWidth="1"/>
    <col min="6914" max="6914" width="39.75" style="13" customWidth="1"/>
    <col min="6915" max="6916" width="12.75" style="13" customWidth="1"/>
    <col min="6917" max="6917" width="7.875" style="13" customWidth="1"/>
    <col min="6918" max="7168" width="9" style="13"/>
    <col min="7169" max="7169" width="5.125" style="13" customWidth="1"/>
    <col min="7170" max="7170" width="39.75" style="13" customWidth="1"/>
    <col min="7171" max="7172" width="12.75" style="13" customWidth="1"/>
    <col min="7173" max="7173" width="7.875" style="13" customWidth="1"/>
    <col min="7174" max="7424" width="9" style="13"/>
    <col min="7425" max="7425" width="5.125" style="13" customWidth="1"/>
    <col min="7426" max="7426" width="39.75" style="13" customWidth="1"/>
    <col min="7427" max="7428" width="12.75" style="13" customWidth="1"/>
    <col min="7429" max="7429" width="7.875" style="13" customWidth="1"/>
    <col min="7430" max="7680" width="9" style="13"/>
    <col min="7681" max="7681" width="5.125" style="13" customWidth="1"/>
    <col min="7682" max="7682" width="39.75" style="13" customWidth="1"/>
    <col min="7683" max="7684" width="12.75" style="13" customWidth="1"/>
    <col min="7685" max="7685" width="7.875" style="13" customWidth="1"/>
    <col min="7686" max="7936" width="9" style="13"/>
    <col min="7937" max="7937" width="5.125" style="13" customWidth="1"/>
    <col min="7938" max="7938" width="39.75" style="13" customWidth="1"/>
    <col min="7939" max="7940" width="12.75" style="13" customWidth="1"/>
    <col min="7941" max="7941" width="7.875" style="13" customWidth="1"/>
    <col min="7942" max="8192" width="9" style="13"/>
    <col min="8193" max="8193" width="5.125" style="13" customWidth="1"/>
    <col min="8194" max="8194" width="39.75" style="13" customWidth="1"/>
    <col min="8195" max="8196" width="12.75" style="13" customWidth="1"/>
    <col min="8197" max="8197" width="7.875" style="13" customWidth="1"/>
    <col min="8198" max="8448" width="9" style="13"/>
    <col min="8449" max="8449" width="5.125" style="13" customWidth="1"/>
    <col min="8450" max="8450" width="39.75" style="13" customWidth="1"/>
    <col min="8451" max="8452" width="12.75" style="13" customWidth="1"/>
    <col min="8453" max="8453" width="7.875" style="13" customWidth="1"/>
    <col min="8454" max="8704" width="9" style="13"/>
    <col min="8705" max="8705" width="5.125" style="13" customWidth="1"/>
    <col min="8706" max="8706" width="39.75" style="13" customWidth="1"/>
    <col min="8707" max="8708" width="12.75" style="13" customWidth="1"/>
    <col min="8709" max="8709" width="7.875" style="13" customWidth="1"/>
    <col min="8710" max="8960" width="9" style="13"/>
    <col min="8961" max="8961" width="5.125" style="13" customWidth="1"/>
    <col min="8962" max="8962" width="39.75" style="13" customWidth="1"/>
    <col min="8963" max="8964" width="12.75" style="13" customWidth="1"/>
    <col min="8965" max="8965" width="7.875" style="13" customWidth="1"/>
    <col min="8966" max="9216" width="9" style="13"/>
    <col min="9217" max="9217" width="5.125" style="13" customWidth="1"/>
    <col min="9218" max="9218" width="39.75" style="13" customWidth="1"/>
    <col min="9219" max="9220" width="12.75" style="13" customWidth="1"/>
    <col min="9221" max="9221" width="7.875" style="13" customWidth="1"/>
    <col min="9222" max="9472" width="9" style="13"/>
    <col min="9473" max="9473" width="5.125" style="13" customWidth="1"/>
    <col min="9474" max="9474" width="39.75" style="13" customWidth="1"/>
    <col min="9475" max="9476" width="12.75" style="13" customWidth="1"/>
    <col min="9477" max="9477" width="7.875" style="13" customWidth="1"/>
    <col min="9478" max="9728" width="9" style="13"/>
    <col min="9729" max="9729" width="5.125" style="13" customWidth="1"/>
    <col min="9730" max="9730" width="39.75" style="13" customWidth="1"/>
    <col min="9731" max="9732" width="12.75" style="13" customWidth="1"/>
    <col min="9733" max="9733" width="7.875" style="13" customWidth="1"/>
    <col min="9734" max="9984" width="9" style="13"/>
    <col min="9985" max="9985" width="5.125" style="13" customWidth="1"/>
    <col min="9986" max="9986" width="39.75" style="13" customWidth="1"/>
    <col min="9987" max="9988" width="12.75" style="13" customWidth="1"/>
    <col min="9989" max="9989" width="7.875" style="13" customWidth="1"/>
    <col min="9990" max="10240" width="9" style="13"/>
    <col min="10241" max="10241" width="5.125" style="13" customWidth="1"/>
    <col min="10242" max="10242" width="39.75" style="13" customWidth="1"/>
    <col min="10243" max="10244" width="12.75" style="13" customWidth="1"/>
    <col min="10245" max="10245" width="7.875" style="13" customWidth="1"/>
    <col min="10246" max="10496" width="9" style="13"/>
    <col min="10497" max="10497" width="5.125" style="13" customWidth="1"/>
    <col min="10498" max="10498" width="39.75" style="13" customWidth="1"/>
    <col min="10499" max="10500" width="12.75" style="13" customWidth="1"/>
    <col min="10501" max="10501" width="7.875" style="13" customWidth="1"/>
    <col min="10502" max="10752" width="9" style="13"/>
    <col min="10753" max="10753" width="5.125" style="13" customWidth="1"/>
    <col min="10754" max="10754" width="39.75" style="13" customWidth="1"/>
    <col min="10755" max="10756" width="12.75" style="13" customWidth="1"/>
    <col min="10757" max="10757" width="7.875" style="13" customWidth="1"/>
    <col min="10758" max="11008" width="9" style="13"/>
    <col min="11009" max="11009" width="5.125" style="13" customWidth="1"/>
    <col min="11010" max="11010" width="39.75" style="13" customWidth="1"/>
    <col min="11011" max="11012" width="12.75" style="13" customWidth="1"/>
    <col min="11013" max="11013" width="7.875" style="13" customWidth="1"/>
    <col min="11014" max="11264" width="9" style="13"/>
    <col min="11265" max="11265" width="5.125" style="13" customWidth="1"/>
    <col min="11266" max="11266" width="39.75" style="13" customWidth="1"/>
    <col min="11267" max="11268" width="12.75" style="13" customWidth="1"/>
    <col min="11269" max="11269" width="7.875" style="13" customWidth="1"/>
    <col min="11270" max="11520" width="9" style="13"/>
    <col min="11521" max="11521" width="5.125" style="13" customWidth="1"/>
    <col min="11522" max="11522" width="39.75" style="13" customWidth="1"/>
    <col min="11523" max="11524" width="12.75" style="13" customWidth="1"/>
    <col min="11525" max="11525" width="7.875" style="13" customWidth="1"/>
    <col min="11526" max="11776" width="9" style="13"/>
    <col min="11777" max="11777" width="5.125" style="13" customWidth="1"/>
    <col min="11778" max="11778" width="39.75" style="13" customWidth="1"/>
    <col min="11779" max="11780" width="12.75" style="13" customWidth="1"/>
    <col min="11781" max="11781" width="7.875" style="13" customWidth="1"/>
    <col min="11782" max="12032" width="9" style="13"/>
    <col min="12033" max="12033" width="5.125" style="13" customWidth="1"/>
    <col min="12034" max="12034" width="39.75" style="13" customWidth="1"/>
    <col min="12035" max="12036" width="12.75" style="13" customWidth="1"/>
    <col min="12037" max="12037" width="7.875" style="13" customWidth="1"/>
    <col min="12038" max="12288" width="9" style="13"/>
    <col min="12289" max="12289" width="5.125" style="13" customWidth="1"/>
    <col min="12290" max="12290" width="39.75" style="13" customWidth="1"/>
    <col min="12291" max="12292" width="12.75" style="13" customWidth="1"/>
    <col min="12293" max="12293" width="7.875" style="13" customWidth="1"/>
    <col min="12294" max="12544" width="9" style="13"/>
    <col min="12545" max="12545" width="5.125" style="13" customWidth="1"/>
    <col min="12546" max="12546" width="39.75" style="13" customWidth="1"/>
    <col min="12547" max="12548" width="12.75" style="13" customWidth="1"/>
    <col min="12549" max="12549" width="7.875" style="13" customWidth="1"/>
    <col min="12550" max="12800" width="9" style="13"/>
    <col min="12801" max="12801" width="5.125" style="13" customWidth="1"/>
    <col min="12802" max="12802" width="39.75" style="13" customWidth="1"/>
    <col min="12803" max="12804" width="12.75" style="13" customWidth="1"/>
    <col min="12805" max="12805" width="7.875" style="13" customWidth="1"/>
    <col min="12806" max="13056" width="9" style="13"/>
    <col min="13057" max="13057" width="5.125" style="13" customWidth="1"/>
    <col min="13058" max="13058" width="39.75" style="13" customWidth="1"/>
    <col min="13059" max="13060" width="12.75" style="13" customWidth="1"/>
    <col min="13061" max="13061" width="7.875" style="13" customWidth="1"/>
    <col min="13062" max="13312" width="9" style="13"/>
    <col min="13313" max="13313" width="5.125" style="13" customWidth="1"/>
    <col min="13314" max="13314" width="39.75" style="13" customWidth="1"/>
    <col min="13315" max="13316" width="12.75" style="13" customWidth="1"/>
    <col min="13317" max="13317" width="7.875" style="13" customWidth="1"/>
    <col min="13318" max="13568" width="9" style="13"/>
    <col min="13569" max="13569" width="5.125" style="13" customWidth="1"/>
    <col min="13570" max="13570" width="39.75" style="13" customWidth="1"/>
    <col min="13571" max="13572" width="12.75" style="13" customWidth="1"/>
    <col min="13573" max="13573" width="7.875" style="13" customWidth="1"/>
    <col min="13574" max="13824" width="9" style="13"/>
    <col min="13825" max="13825" width="5.125" style="13" customWidth="1"/>
    <col min="13826" max="13826" width="39.75" style="13" customWidth="1"/>
    <col min="13827" max="13828" width="12.75" style="13" customWidth="1"/>
    <col min="13829" max="13829" width="7.875" style="13" customWidth="1"/>
    <col min="13830" max="14080" width="9" style="13"/>
    <col min="14081" max="14081" width="5.125" style="13" customWidth="1"/>
    <col min="14082" max="14082" width="39.75" style="13" customWidth="1"/>
    <col min="14083" max="14084" width="12.75" style="13" customWidth="1"/>
    <col min="14085" max="14085" width="7.875" style="13" customWidth="1"/>
    <col min="14086" max="14336" width="9" style="13"/>
    <col min="14337" max="14337" width="5.125" style="13" customWidth="1"/>
    <col min="14338" max="14338" width="39.75" style="13" customWidth="1"/>
    <col min="14339" max="14340" width="12.75" style="13" customWidth="1"/>
    <col min="14341" max="14341" width="7.875" style="13" customWidth="1"/>
    <col min="14342" max="14592" width="9" style="13"/>
    <col min="14593" max="14593" width="5.125" style="13" customWidth="1"/>
    <col min="14594" max="14594" width="39.75" style="13" customWidth="1"/>
    <col min="14595" max="14596" width="12.75" style="13" customWidth="1"/>
    <col min="14597" max="14597" width="7.875" style="13" customWidth="1"/>
    <col min="14598" max="14848" width="9" style="13"/>
    <col min="14849" max="14849" width="5.125" style="13" customWidth="1"/>
    <col min="14850" max="14850" width="39.75" style="13" customWidth="1"/>
    <col min="14851" max="14852" width="12.75" style="13" customWidth="1"/>
    <col min="14853" max="14853" width="7.875" style="13" customWidth="1"/>
    <col min="14854" max="15104" width="9" style="13"/>
    <col min="15105" max="15105" width="5.125" style="13" customWidth="1"/>
    <col min="15106" max="15106" width="39.75" style="13" customWidth="1"/>
    <col min="15107" max="15108" width="12.75" style="13" customWidth="1"/>
    <col min="15109" max="15109" width="7.875" style="13" customWidth="1"/>
    <col min="15110" max="15360" width="9" style="13"/>
    <col min="15361" max="15361" width="5.125" style="13" customWidth="1"/>
    <col min="15362" max="15362" width="39.75" style="13" customWidth="1"/>
    <col min="15363" max="15364" width="12.75" style="13" customWidth="1"/>
    <col min="15365" max="15365" width="7.875" style="13" customWidth="1"/>
    <col min="15366" max="15616" width="9" style="13"/>
    <col min="15617" max="15617" width="5.125" style="13" customWidth="1"/>
    <col min="15618" max="15618" width="39.75" style="13" customWidth="1"/>
    <col min="15619" max="15620" width="12.75" style="13" customWidth="1"/>
    <col min="15621" max="15621" width="7.875" style="13" customWidth="1"/>
    <col min="15622" max="15872" width="9" style="13"/>
    <col min="15873" max="15873" width="5.125" style="13" customWidth="1"/>
    <col min="15874" max="15874" width="39.75" style="13" customWidth="1"/>
    <col min="15875" max="15876" width="12.75" style="13" customWidth="1"/>
    <col min="15877" max="15877" width="7.875" style="13" customWidth="1"/>
    <col min="15878" max="16128" width="9" style="13"/>
    <col min="16129" max="16129" width="5.125" style="13" customWidth="1"/>
    <col min="16130" max="16130" width="39.75" style="13" customWidth="1"/>
    <col min="16131" max="16132" width="12.75" style="13" customWidth="1"/>
    <col min="16133" max="16133" width="7.875" style="13" customWidth="1"/>
    <col min="16134" max="16384" width="9" style="13"/>
  </cols>
  <sheetData>
    <row r="1" spans="1:5" ht="76.5" customHeight="1">
      <c r="A1" s="12"/>
      <c r="B1" s="129" t="s">
        <v>12</v>
      </c>
      <c r="C1" s="129"/>
      <c r="D1" s="129"/>
    </row>
    <row r="2" spans="1:5" ht="63" customHeight="1" thickBot="1">
      <c r="A2" s="130" t="s">
        <v>13</v>
      </c>
      <c r="B2" s="130"/>
      <c r="C2" s="130"/>
      <c r="D2" s="130"/>
    </row>
    <row r="3" spans="1:5" ht="22.5" customHeight="1" thickBot="1">
      <c r="A3" s="14" t="s">
        <v>14</v>
      </c>
      <c r="B3" s="15" t="s">
        <v>15</v>
      </c>
      <c r="C3" s="14" t="s">
        <v>16</v>
      </c>
      <c r="D3" s="16" t="s">
        <v>17</v>
      </c>
    </row>
    <row r="4" spans="1:5" ht="15" customHeight="1" thickBot="1">
      <c r="A4" s="125" t="s">
        <v>18</v>
      </c>
      <c r="B4" s="126"/>
      <c r="C4" s="17">
        <f>SUM(C5:C6)</f>
        <v>9020</v>
      </c>
      <c r="D4" s="18">
        <f>SUM(D5:D6)</f>
        <v>9020</v>
      </c>
    </row>
    <row r="5" spans="1:5" ht="26.25" customHeight="1">
      <c r="A5" s="19">
        <v>1</v>
      </c>
      <c r="B5" s="20" t="s">
        <v>19</v>
      </c>
      <c r="C5" s="21">
        <f>20+6000</f>
        <v>6020</v>
      </c>
      <c r="D5" s="22">
        <f>20+6000</f>
        <v>6020</v>
      </c>
      <c r="E5" s="23"/>
    </row>
    <row r="6" spans="1:5" ht="15" customHeight="1" thickBot="1">
      <c r="A6" s="24">
        <v>2</v>
      </c>
      <c r="B6" s="25" t="s">
        <v>20</v>
      </c>
      <c r="C6" s="26">
        <v>3000</v>
      </c>
      <c r="D6" s="27">
        <v>3000</v>
      </c>
      <c r="E6" s="23"/>
    </row>
    <row r="7" spans="1:5" ht="15" customHeight="1" thickBot="1">
      <c r="A7" s="125" t="s">
        <v>21</v>
      </c>
      <c r="B7" s="126"/>
      <c r="C7" s="28">
        <f>SUM(C8:C14)</f>
        <v>427851</v>
      </c>
      <c r="D7" s="29">
        <f>SUM(D8:D14)</f>
        <v>427851</v>
      </c>
      <c r="E7" s="23"/>
    </row>
    <row r="8" spans="1:5" ht="27" customHeight="1">
      <c r="A8" s="30">
        <v>1</v>
      </c>
      <c r="B8" s="31" t="s">
        <v>22</v>
      </c>
      <c r="C8" s="32">
        <f>64000+50000</f>
        <v>114000</v>
      </c>
      <c r="D8" s="33">
        <f>64000+50000</f>
        <v>114000</v>
      </c>
      <c r="E8" s="23"/>
    </row>
    <row r="9" spans="1:5" ht="27" customHeight="1">
      <c r="A9" s="34">
        <v>2</v>
      </c>
      <c r="B9" s="35" t="s">
        <v>23</v>
      </c>
      <c r="C9" s="36">
        <f>22034+4104+5220</f>
        <v>31358</v>
      </c>
      <c r="D9" s="37">
        <f>22034+4104+5220</f>
        <v>31358</v>
      </c>
      <c r="E9" s="23"/>
    </row>
    <row r="10" spans="1:5" ht="27" customHeight="1">
      <c r="A10" s="34">
        <v>3</v>
      </c>
      <c r="B10" s="35" t="s">
        <v>24</v>
      </c>
      <c r="C10" s="36">
        <f>1000+1000</f>
        <v>2000</v>
      </c>
      <c r="D10" s="37">
        <f>1000+1000</f>
        <v>2000</v>
      </c>
      <c r="E10" s="23"/>
    </row>
    <row r="11" spans="1:5" ht="27" customHeight="1">
      <c r="A11" s="34">
        <v>4</v>
      </c>
      <c r="B11" s="35" t="s">
        <v>25</v>
      </c>
      <c r="C11" s="36">
        <f>7300+6000</f>
        <v>13300</v>
      </c>
      <c r="D11" s="37">
        <f>7300+6000</f>
        <v>13300</v>
      </c>
      <c r="E11" s="23"/>
    </row>
    <row r="12" spans="1:5" ht="27" customHeight="1">
      <c r="A12" s="34">
        <v>5</v>
      </c>
      <c r="B12" s="35" t="s">
        <v>26</v>
      </c>
      <c r="C12" s="36">
        <f>51900+8800+11700</f>
        <v>72400</v>
      </c>
      <c r="D12" s="37">
        <f>51900+8800+11700</f>
        <v>72400</v>
      </c>
      <c r="E12" s="23"/>
    </row>
    <row r="13" spans="1:5" ht="27" customHeight="1">
      <c r="A13" s="34">
        <v>6</v>
      </c>
      <c r="B13" s="35" t="s">
        <v>27</v>
      </c>
      <c r="C13" s="36">
        <f>3500+1500</f>
        <v>5000</v>
      </c>
      <c r="D13" s="37">
        <f>3500+1500</f>
        <v>5000</v>
      </c>
      <c r="E13" s="23"/>
    </row>
    <row r="14" spans="1:5" s="39" customFormat="1" ht="27.75" customHeight="1" thickBot="1">
      <c r="A14" s="24">
        <v>7</v>
      </c>
      <c r="B14" s="38" t="s">
        <v>28</v>
      </c>
      <c r="C14" s="26">
        <f>171843+5000+12950</f>
        <v>189793</v>
      </c>
      <c r="D14" s="27">
        <f>171843+5000+12950</f>
        <v>189793</v>
      </c>
      <c r="E14" s="23"/>
    </row>
    <row r="15" spans="1:5" ht="15" customHeight="1" thickBot="1">
      <c r="A15" s="125" t="s">
        <v>29</v>
      </c>
      <c r="B15" s="126"/>
      <c r="C15" s="28">
        <f>SUM(C16)</f>
        <v>2300000</v>
      </c>
      <c r="D15" s="29">
        <f>SUM(D16)</f>
        <v>2300000</v>
      </c>
      <c r="E15" s="23"/>
    </row>
    <row r="16" spans="1:5" ht="15" customHeight="1" thickBot="1">
      <c r="A16" s="40">
        <v>1</v>
      </c>
      <c r="B16" s="12" t="s">
        <v>30</v>
      </c>
      <c r="C16" s="21">
        <v>2300000</v>
      </c>
      <c r="D16" s="22">
        <v>2300000</v>
      </c>
      <c r="E16" s="23"/>
    </row>
    <row r="17" spans="1:5" ht="15" customHeight="1" thickBot="1">
      <c r="A17" s="125" t="s">
        <v>31</v>
      </c>
      <c r="B17" s="126"/>
      <c r="C17" s="28">
        <f>SUM(C18:C21)</f>
        <v>345810</v>
      </c>
      <c r="D17" s="29">
        <f>SUM(D18:D21)</f>
        <v>345810</v>
      </c>
      <c r="E17" s="23"/>
    </row>
    <row r="18" spans="1:5" ht="15" customHeight="1">
      <c r="A18" s="30">
        <v>1</v>
      </c>
      <c r="B18" s="41" t="s">
        <v>32</v>
      </c>
      <c r="C18" s="32">
        <v>71000</v>
      </c>
      <c r="D18" s="33">
        <v>71000</v>
      </c>
      <c r="E18" s="23"/>
    </row>
    <row r="19" spans="1:5" s="39" customFormat="1" ht="15" customHeight="1">
      <c r="A19" s="34">
        <v>2</v>
      </c>
      <c r="B19" s="42" t="s">
        <v>33</v>
      </c>
      <c r="C19" s="36">
        <f>30300+1000+1000</f>
        <v>32300</v>
      </c>
      <c r="D19" s="37">
        <f>30300+1000+1000</f>
        <v>32300</v>
      </c>
      <c r="E19" s="43"/>
    </row>
    <row r="20" spans="1:5" ht="15" customHeight="1">
      <c r="A20" s="34">
        <v>3</v>
      </c>
      <c r="B20" s="42" t="s">
        <v>34</v>
      </c>
      <c r="C20" s="36">
        <f>170000+30000+6400</f>
        <v>206400</v>
      </c>
      <c r="D20" s="37">
        <f>170000+30000+6400</f>
        <v>206400</v>
      </c>
      <c r="E20" s="23"/>
    </row>
    <row r="21" spans="1:5" ht="15" customHeight="1" thickBot="1">
      <c r="A21" s="24">
        <v>4</v>
      </c>
      <c r="B21" s="44" t="s">
        <v>35</v>
      </c>
      <c r="C21" s="26">
        <f>34100+2010</f>
        <v>36110</v>
      </c>
      <c r="D21" s="27">
        <f>34100+2010</f>
        <v>36110</v>
      </c>
      <c r="E21" s="23"/>
    </row>
    <row r="22" spans="1:5" ht="15" customHeight="1" thickBot="1">
      <c r="A22" s="125" t="s">
        <v>36</v>
      </c>
      <c r="B22" s="126"/>
      <c r="C22" s="28">
        <f>SUM(C23:C23)</f>
        <v>230200</v>
      </c>
      <c r="D22" s="29">
        <f>SUM(D23:D23)</f>
        <v>230200</v>
      </c>
      <c r="E22" s="23"/>
    </row>
    <row r="23" spans="1:5" ht="29.25" customHeight="1" thickBot="1">
      <c r="A23" s="45">
        <v>1</v>
      </c>
      <c r="B23" s="46" t="s">
        <v>37</v>
      </c>
      <c r="C23" s="21">
        <f>208000+22200</f>
        <v>230200</v>
      </c>
      <c r="D23" s="22">
        <f>208000+22200</f>
        <v>230200</v>
      </c>
      <c r="E23" s="23"/>
    </row>
    <row r="24" spans="1:5" ht="24" customHeight="1" thickBot="1">
      <c r="A24" s="127" t="s">
        <v>38</v>
      </c>
      <c r="B24" s="128"/>
      <c r="C24" s="47">
        <f>SUM(C4,C7,C15,C17,C22)</f>
        <v>3312881</v>
      </c>
      <c r="D24" s="47">
        <f>SUM(D4,D7,D15,D17,D22)</f>
        <v>3312881</v>
      </c>
      <c r="E24" s="23"/>
    </row>
    <row r="25" spans="1:5" ht="12.75" customHeight="1">
      <c r="A25" s="48"/>
      <c r="B25" s="48"/>
      <c r="C25" s="49"/>
      <c r="D25" s="49"/>
    </row>
    <row r="27" spans="1:5">
      <c r="A27" s="50"/>
      <c r="B27" s="51"/>
      <c r="C27" s="52"/>
      <c r="D27" s="52"/>
    </row>
  </sheetData>
  <mergeCells count="8">
    <mergeCell ref="A22:B22"/>
    <mergeCell ref="A24:B24"/>
    <mergeCell ref="B1:D1"/>
    <mergeCell ref="A2:D2"/>
    <mergeCell ref="A4:B4"/>
    <mergeCell ref="A7:B7"/>
    <mergeCell ref="A15:B15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5</vt:i4>
      </vt:variant>
    </vt:vector>
  </HeadingPairs>
  <TitlesOfParts>
    <vt:vector size="8" baseType="lpstr">
      <vt:lpstr>Załącznik Nr 1</vt:lpstr>
      <vt:lpstr>Załącznik Nr 2 </vt:lpstr>
      <vt:lpstr>Załącznik Nr 3</vt:lpstr>
      <vt:lpstr>'Załącznik Nr 1'!Obszar_wydruku</vt:lpstr>
      <vt:lpstr>'Załącznik Nr 2 '!Obszar_wydruku</vt:lpstr>
      <vt:lpstr>'Załącznik Nr 3'!Obszar_wydruku</vt:lpstr>
      <vt:lpstr>'Załącznik Nr 1'!Tytuły_wydruku</vt:lpstr>
      <vt:lpstr>'Załącznik Nr 2 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m.jachymczyk</dc:creator>
  <cp:lastModifiedBy>Jachymczyk Magdalena</cp:lastModifiedBy>
  <cp:lastPrinted>2024-03-18T12:44:36Z</cp:lastPrinted>
  <dcterms:created xsi:type="dcterms:W3CDTF">2013-02-21T12:03:23Z</dcterms:created>
  <dcterms:modified xsi:type="dcterms:W3CDTF">2024-03-18T12:45:20Z</dcterms:modified>
</cp:coreProperties>
</file>