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.kajzar\Desktop\WPF\2024\UCHWAŁY\1 styczeń dostosowanie\"/>
    </mc:Choice>
  </mc:AlternateContent>
  <xr:revisionPtr revIDLastSave="0" documentId="13_ncr:1_{6C9D1279-630E-4177-8E14-6DB41710F7EB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nr 1" sheetId="19" r:id="rId1"/>
    <sheet name="Zał. nr 2" sheetId="20" r:id="rId2"/>
  </sheets>
  <externalReferences>
    <externalReference r:id="rId3"/>
    <externalReference r:id="rId4"/>
  </externalReferences>
  <definedNames>
    <definedName name="IdRozp" localSheetId="0">[1]DaneZrodlowe!$N$3</definedName>
    <definedName name="IdRozp">[2]DaneZrodlowe!$N$3</definedName>
    <definedName name="_xlnm.Print_Area" localSheetId="0">'Zał. nr 1'!$A$1:$BN$40</definedName>
    <definedName name="_xlnm.Print_Area" localSheetId="1">'Zał. nr 2'!$A$1:$Y$25</definedName>
    <definedName name="Ostatni_rok_analizy" localSheetId="0">[1]WPF_Analiza!$Q$1</definedName>
    <definedName name="Ostatni_rok_analizy">[2]WPF_Analiza!$Q$1</definedName>
    <definedName name="RokBazowy" localSheetId="0">[1]DaneZrodlowe!$N$1</definedName>
    <definedName name="RokBazowy">[2]DaneZrodlowe!$N$1</definedName>
    <definedName name="RokMaxProg" localSheetId="0">[1]DaneZrodlowe!$N$2</definedName>
    <definedName name="RokMaxProg">[2]DaneZrodlowe!$N$2</definedName>
    <definedName name="Srednia" localSheetId="0">[1]DaneZrodlowe!$N$4</definedName>
    <definedName name="Srednia">[2]DaneZrodlowe!$N$4</definedName>
    <definedName name="_xlnm.Print_Titles" localSheetId="0">'Zał. nr 1'!$3:$5</definedName>
    <definedName name="ver_raportu" localSheetId="0">[1]WPF_bazowy!$N$3</definedName>
    <definedName name="ver_raportu">[2]WPF_bazowy!$N$3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5" i="20" l="1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Y16" i="20"/>
  <c r="Y18" i="20" s="1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Y15" i="20"/>
  <c r="X15" i="20"/>
  <c r="W15" i="20"/>
  <c r="V15" i="20"/>
  <c r="V18" i="20" s="1"/>
  <c r="U15" i="20"/>
  <c r="T15" i="20"/>
  <c r="S15" i="20"/>
  <c r="R15" i="20"/>
  <c r="Q15" i="20"/>
  <c r="P15" i="20"/>
  <c r="P18" i="20" s="1"/>
  <c r="O15" i="20"/>
  <c r="N15" i="20"/>
  <c r="M15" i="20"/>
  <c r="L15" i="20"/>
  <c r="K15" i="20"/>
  <c r="J15" i="20"/>
  <c r="J18" i="20" s="1"/>
  <c r="I15" i="20"/>
  <c r="H15" i="20"/>
  <c r="G15" i="20"/>
  <c r="F15" i="20"/>
  <c r="E15" i="20"/>
  <c r="D15" i="20"/>
  <c r="D18" i="20" s="1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Q18" i="20" l="1"/>
  <c r="W18" i="20"/>
  <c r="K18" i="20"/>
  <c r="E18" i="20"/>
  <c r="R18" i="20"/>
  <c r="X18" i="20"/>
  <c r="F18" i="20"/>
  <c r="L18" i="20"/>
  <c r="H18" i="20"/>
  <c r="N18" i="20"/>
  <c r="T18" i="20"/>
  <c r="I18" i="20"/>
  <c r="O18" i="20"/>
  <c r="U18" i="20"/>
  <c r="G18" i="20"/>
  <c r="M18" i="20"/>
  <c r="S18" i="20"/>
  <c r="G27" i="19" l="1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Y27" i="19"/>
  <c r="Z27" i="19"/>
  <c r="AA27" i="19"/>
  <c r="AA37" i="19" s="1"/>
  <c r="AB27" i="19"/>
  <c r="AD27" i="19"/>
  <c r="AE27" i="19"/>
  <c r="AF27" i="19"/>
  <c r="AG27" i="19"/>
  <c r="AH27" i="19"/>
  <c r="AI27" i="19"/>
  <c r="AJ27" i="19"/>
  <c r="AK27" i="19"/>
  <c r="AL27" i="19"/>
  <c r="AM27" i="19"/>
  <c r="AN27" i="19"/>
  <c r="AO27" i="19"/>
  <c r="AP27" i="19"/>
  <c r="AQ27" i="19"/>
  <c r="AR27" i="19"/>
  <c r="AS27" i="19"/>
  <c r="AT27" i="19"/>
  <c r="AU27" i="19"/>
  <c r="AV27" i="19"/>
  <c r="AW27" i="19"/>
  <c r="AX27" i="19"/>
  <c r="AY27" i="19"/>
  <c r="AZ27" i="19"/>
  <c r="BA27" i="19"/>
  <c r="BB27" i="19"/>
  <c r="BC27" i="19"/>
  <c r="BD27" i="19"/>
  <c r="BE27" i="19"/>
  <c r="BF27" i="19"/>
  <c r="BG27" i="19"/>
  <c r="BK27" i="19"/>
  <c r="BL27" i="19"/>
  <c r="BM27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Y28" i="19"/>
  <c r="Z28" i="19"/>
  <c r="AA28" i="19"/>
  <c r="AB28" i="19"/>
  <c r="AC28" i="19"/>
  <c r="AD28" i="19"/>
  <c r="AE28" i="19"/>
  <c r="AF28" i="19"/>
  <c r="AG28" i="19"/>
  <c r="AH28" i="19"/>
  <c r="AI28" i="19"/>
  <c r="AJ28" i="19"/>
  <c r="AK28" i="19"/>
  <c r="AL28" i="19"/>
  <c r="AM28" i="19"/>
  <c r="AN28" i="19"/>
  <c r="AO28" i="19"/>
  <c r="AP28" i="19"/>
  <c r="AQ28" i="19"/>
  <c r="AR28" i="19"/>
  <c r="AS28" i="19"/>
  <c r="AT28" i="19"/>
  <c r="AU28" i="19"/>
  <c r="AV28" i="19"/>
  <c r="AW28" i="19"/>
  <c r="AX28" i="19"/>
  <c r="AY28" i="19"/>
  <c r="AZ28" i="19"/>
  <c r="BA28" i="19"/>
  <c r="BB28" i="19"/>
  <c r="BC28" i="19"/>
  <c r="BD28" i="19"/>
  <c r="BE28" i="19"/>
  <c r="BF28" i="19"/>
  <c r="BG28" i="19"/>
  <c r="BH28" i="19"/>
  <c r="BI28" i="19"/>
  <c r="BJ28" i="19"/>
  <c r="BK28" i="19"/>
  <c r="BL28" i="19"/>
  <c r="BM28" i="19"/>
  <c r="BN28" i="19"/>
  <c r="G29" i="19"/>
  <c r="G39" i="19" s="1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Y29" i="19"/>
  <c r="Z29" i="19"/>
  <c r="AA29" i="19"/>
  <c r="AA39" i="19" s="1"/>
  <c r="AB29" i="19"/>
  <c r="AD29" i="19"/>
  <c r="AE29" i="19"/>
  <c r="AF29" i="19"/>
  <c r="AG29" i="19"/>
  <c r="AH29" i="19"/>
  <c r="AI29" i="19"/>
  <c r="AJ29" i="19"/>
  <c r="AK29" i="19"/>
  <c r="AL29" i="19"/>
  <c r="AM29" i="19"/>
  <c r="AN29" i="19"/>
  <c r="AO29" i="19"/>
  <c r="AP29" i="19"/>
  <c r="AQ29" i="19"/>
  <c r="AR29" i="19"/>
  <c r="AS29" i="19"/>
  <c r="AT29" i="19"/>
  <c r="AU29" i="19"/>
  <c r="AV29" i="19"/>
  <c r="AW29" i="19"/>
  <c r="AX29" i="19"/>
  <c r="AY29" i="19"/>
  <c r="AZ29" i="19"/>
  <c r="BA29" i="19"/>
  <c r="BB29" i="19"/>
  <c r="BC29" i="19"/>
  <c r="BD29" i="19"/>
  <c r="BE29" i="19"/>
  <c r="BF29" i="19"/>
  <c r="BG29" i="19"/>
  <c r="BK29" i="19"/>
  <c r="BL29" i="19"/>
  <c r="BM29" i="19"/>
  <c r="I30" i="19"/>
  <c r="J30" i="19"/>
  <c r="K30" i="19"/>
  <c r="L30" i="19"/>
  <c r="M30" i="19"/>
  <c r="N30" i="19"/>
  <c r="O30" i="19"/>
  <c r="P30" i="19"/>
  <c r="Q30" i="19"/>
  <c r="R30" i="19"/>
  <c r="S30" i="19"/>
  <c r="T30" i="19"/>
  <c r="U30" i="19"/>
  <c r="V30" i="19"/>
  <c r="W30" i="19"/>
  <c r="X30" i="19"/>
  <c r="Y30" i="19"/>
  <c r="Z30" i="19"/>
  <c r="AD30" i="19"/>
  <c r="AE30" i="19"/>
  <c r="AF30" i="19"/>
  <c r="AG30" i="19"/>
  <c r="AH30" i="19"/>
  <c r="AI30" i="19"/>
  <c r="AJ30" i="19"/>
  <c r="AK30" i="19"/>
  <c r="AL30" i="19"/>
  <c r="AM30" i="19"/>
  <c r="AN30" i="19"/>
  <c r="AO30" i="19"/>
  <c r="AP30" i="19"/>
  <c r="AQ30" i="19"/>
  <c r="AR30" i="19"/>
  <c r="AS30" i="19"/>
  <c r="AT30" i="19"/>
  <c r="AU30" i="19"/>
  <c r="AV30" i="19"/>
  <c r="AW30" i="19"/>
  <c r="AX30" i="19"/>
  <c r="AY30" i="19"/>
  <c r="AZ30" i="19"/>
  <c r="BA30" i="19"/>
  <c r="BB30" i="19"/>
  <c r="BC30" i="19"/>
  <c r="BD30" i="19"/>
  <c r="BE30" i="19"/>
  <c r="BF30" i="19"/>
  <c r="BG30" i="19"/>
  <c r="BK30" i="19"/>
  <c r="BL30" i="19"/>
  <c r="BM30" i="19"/>
  <c r="G32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U32" i="19"/>
  <c r="V32" i="19"/>
  <c r="W32" i="19"/>
  <c r="X32" i="19"/>
  <c r="Y32" i="19"/>
  <c r="Z32" i="19"/>
  <c r="AA32" i="19"/>
  <c r="AB32" i="19"/>
  <c r="AC32" i="19"/>
  <c r="AD32" i="19"/>
  <c r="AE32" i="19"/>
  <c r="AF32" i="19"/>
  <c r="AG32" i="19"/>
  <c r="AH32" i="19"/>
  <c r="AI32" i="19"/>
  <c r="AJ32" i="19"/>
  <c r="AK32" i="19"/>
  <c r="AL32" i="19"/>
  <c r="AM32" i="19"/>
  <c r="AN32" i="19"/>
  <c r="AO32" i="19"/>
  <c r="AP32" i="19"/>
  <c r="AQ32" i="19"/>
  <c r="AR32" i="19"/>
  <c r="AS32" i="19"/>
  <c r="AT32" i="19"/>
  <c r="AU32" i="19"/>
  <c r="AV32" i="19"/>
  <c r="AW32" i="19"/>
  <c r="AX32" i="19"/>
  <c r="AY32" i="19"/>
  <c r="AZ32" i="19"/>
  <c r="BA32" i="19"/>
  <c r="BB32" i="19"/>
  <c r="BC32" i="19"/>
  <c r="BD32" i="19"/>
  <c r="BE32" i="19"/>
  <c r="BF32" i="19"/>
  <c r="BG32" i="19"/>
  <c r="BH32" i="19"/>
  <c r="BI32" i="19"/>
  <c r="BJ32" i="19"/>
  <c r="BK32" i="19"/>
  <c r="BL32" i="19"/>
  <c r="BM32" i="19"/>
  <c r="BN32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AH33" i="19"/>
  <c r="AI33" i="19"/>
  <c r="AJ33" i="19"/>
  <c r="AK33" i="19"/>
  <c r="AL33" i="19"/>
  <c r="AM33" i="19"/>
  <c r="AN33" i="19"/>
  <c r="AO33" i="19"/>
  <c r="AP33" i="19"/>
  <c r="AQ33" i="19"/>
  <c r="AR33" i="19"/>
  <c r="AS33" i="19"/>
  <c r="AT33" i="19"/>
  <c r="AU33" i="19"/>
  <c r="AV33" i="19"/>
  <c r="AW33" i="19"/>
  <c r="AX33" i="19"/>
  <c r="AY33" i="19"/>
  <c r="AZ33" i="19"/>
  <c r="BA33" i="19"/>
  <c r="BB33" i="19"/>
  <c r="BC33" i="19"/>
  <c r="BD33" i="19"/>
  <c r="BE33" i="19"/>
  <c r="BF33" i="19"/>
  <c r="BG33" i="19"/>
  <c r="BH33" i="19"/>
  <c r="BI33" i="19"/>
  <c r="BJ33" i="19"/>
  <c r="BK33" i="19"/>
  <c r="BL33" i="19"/>
  <c r="BM33" i="19"/>
  <c r="BN33" i="19"/>
  <c r="I35" i="19"/>
  <c r="J35" i="19"/>
  <c r="K35" i="19"/>
  <c r="L35" i="19"/>
  <c r="M35" i="19"/>
  <c r="N35" i="19"/>
  <c r="O35" i="19"/>
  <c r="P35" i="19"/>
  <c r="Q35" i="19"/>
  <c r="R35" i="19"/>
  <c r="S35" i="19"/>
  <c r="T35" i="19"/>
  <c r="U35" i="19"/>
  <c r="V35" i="19"/>
  <c r="W35" i="19"/>
  <c r="X35" i="19"/>
  <c r="Y35" i="19"/>
  <c r="Z35" i="19"/>
  <c r="AA35" i="19"/>
  <c r="AB35" i="19"/>
  <c r="AC35" i="19"/>
  <c r="AD35" i="19"/>
  <c r="AE35" i="19"/>
  <c r="AF35" i="19"/>
  <c r="AG35" i="19"/>
  <c r="AH35" i="19"/>
  <c r="AI35" i="19"/>
  <c r="AJ35" i="19"/>
  <c r="AK35" i="19"/>
  <c r="AL35" i="19"/>
  <c r="AM35" i="19"/>
  <c r="AN35" i="19"/>
  <c r="AO35" i="19"/>
  <c r="AP35" i="19"/>
  <c r="AQ35" i="19"/>
  <c r="AR35" i="19"/>
  <c r="AS35" i="19"/>
  <c r="AT35" i="19"/>
  <c r="AU35" i="19"/>
  <c r="AV35" i="19"/>
  <c r="AW35" i="19"/>
  <c r="AX35" i="19"/>
  <c r="AY35" i="19"/>
  <c r="AZ35" i="19"/>
  <c r="BA35" i="19"/>
  <c r="BB35" i="19"/>
  <c r="BC35" i="19"/>
  <c r="BD35" i="19"/>
  <c r="BE35" i="19"/>
  <c r="BF35" i="19"/>
  <c r="BG35" i="19"/>
  <c r="BH35" i="19"/>
  <c r="BI35" i="19"/>
  <c r="BJ35" i="19"/>
  <c r="BK35" i="19"/>
  <c r="BL35" i="19"/>
  <c r="BM35" i="19"/>
  <c r="BN35" i="19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U36" i="19"/>
  <c r="V36" i="19"/>
  <c r="W36" i="19"/>
  <c r="X36" i="19"/>
  <c r="Y36" i="19"/>
  <c r="Z36" i="19"/>
  <c r="AA36" i="19"/>
  <c r="AB36" i="19"/>
  <c r="AC36" i="19"/>
  <c r="AD36" i="19"/>
  <c r="AE36" i="19"/>
  <c r="AF36" i="19"/>
  <c r="AG36" i="19"/>
  <c r="AH36" i="19"/>
  <c r="AI36" i="19"/>
  <c r="AJ36" i="19"/>
  <c r="AK36" i="19"/>
  <c r="AL36" i="19"/>
  <c r="AM36" i="19"/>
  <c r="AN36" i="19"/>
  <c r="AO36" i="19"/>
  <c r="AP36" i="19"/>
  <c r="AQ36" i="19"/>
  <c r="AR36" i="19"/>
  <c r="AS36" i="19"/>
  <c r="AT36" i="19"/>
  <c r="AU36" i="19"/>
  <c r="AV36" i="19"/>
  <c r="AW36" i="19"/>
  <c r="AX36" i="19"/>
  <c r="AY36" i="19"/>
  <c r="AZ36" i="19"/>
  <c r="BA36" i="19"/>
  <c r="BB36" i="19"/>
  <c r="BC36" i="19"/>
  <c r="BD36" i="19"/>
  <c r="BE36" i="19"/>
  <c r="BF36" i="19"/>
  <c r="BG36" i="19"/>
  <c r="BH36" i="19"/>
  <c r="BI36" i="19"/>
  <c r="BJ36" i="19"/>
  <c r="BK36" i="19"/>
  <c r="BL36" i="19"/>
  <c r="BM36" i="19"/>
  <c r="BN36" i="19"/>
  <c r="G37" i="19"/>
  <c r="I37" i="19"/>
  <c r="J37" i="19"/>
  <c r="K37" i="19"/>
  <c r="L37" i="19"/>
  <c r="M37" i="19"/>
  <c r="N37" i="19"/>
  <c r="O37" i="19"/>
  <c r="P37" i="19"/>
  <c r="Q37" i="19"/>
  <c r="R37" i="19"/>
  <c r="S37" i="19"/>
  <c r="T37" i="19"/>
  <c r="U37" i="19"/>
  <c r="V37" i="19"/>
  <c r="W37" i="19"/>
  <c r="X37" i="19"/>
  <c r="Y37" i="19"/>
  <c r="Z37" i="19"/>
  <c r="AB37" i="19"/>
  <c r="AD37" i="19"/>
  <c r="AE37" i="19"/>
  <c r="AF37" i="19"/>
  <c r="AG37" i="19"/>
  <c r="AH37" i="19"/>
  <c r="AI37" i="19"/>
  <c r="AJ37" i="19"/>
  <c r="AK37" i="19"/>
  <c r="AL37" i="19"/>
  <c r="AM37" i="19"/>
  <c r="AN37" i="19"/>
  <c r="AO37" i="19"/>
  <c r="AP37" i="19"/>
  <c r="AQ37" i="19"/>
  <c r="AR37" i="19"/>
  <c r="AS37" i="19"/>
  <c r="AT37" i="19"/>
  <c r="AU37" i="19"/>
  <c r="AV37" i="19"/>
  <c r="AW37" i="19"/>
  <c r="AX37" i="19"/>
  <c r="AY37" i="19"/>
  <c r="AZ37" i="19"/>
  <c r="BA37" i="19"/>
  <c r="BB37" i="19"/>
  <c r="BC37" i="19"/>
  <c r="BD37" i="19"/>
  <c r="BE37" i="19"/>
  <c r="BF37" i="19"/>
  <c r="BG37" i="19"/>
  <c r="BK37" i="19"/>
  <c r="BL37" i="19"/>
  <c r="BM37" i="19"/>
  <c r="G38" i="19"/>
  <c r="H38" i="19"/>
  <c r="I38" i="19"/>
  <c r="J38" i="19"/>
  <c r="K38" i="19"/>
  <c r="L38" i="19"/>
  <c r="M38" i="19"/>
  <c r="N38" i="19"/>
  <c r="O38" i="19"/>
  <c r="P38" i="19"/>
  <c r="Q38" i="19"/>
  <c r="R38" i="19"/>
  <c r="S38" i="19"/>
  <c r="T38" i="19"/>
  <c r="U38" i="19"/>
  <c r="V38" i="19"/>
  <c r="W38" i="19"/>
  <c r="X38" i="19"/>
  <c r="Y38" i="19"/>
  <c r="Z38" i="19"/>
  <c r="AA38" i="19"/>
  <c r="AB38" i="19"/>
  <c r="AC38" i="19"/>
  <c r="AD38" i="19"/>
  <c r="AE38" i="19"/>
  <c r="AF38" i="19"/>
  <c r="AG38" i="19"/>
  <c r="AH38" i="19"/>
  <c r="AI38" i="19"/>
  <c r="AJ38" i="19"/>
  <c r="AK38" i="19"/>
  <c r="AL38" i="19"/>
  <c r="AM38" i="19"/>
  <c r="AN38" i="19"/>
  <c r="AO38" i="19"/>
  <c r="AP38" i="19"/>
  <c r="AQ38" i="19"/>
  <c r="AR38" i="19"/>
  <c r="AS38" i="19"/>
  <c r="AT38" i="19"/>
  <c r="AU38" i="19"/>
  <c r="AV38" i="19"/>
  <c r="AW38" i="19"/>
  <c r="AX38" i="19"/>
  <c r="AY38" i="19"/>
  <c r="AZ38" i="19"/>
  <c r="BA38" i="19"/>
  <c r="BB38" i="19"/>
  <c r="BC38" i="19"/>
  <c r="BD38" i="19"/>
  <c r="BE38" i="19"/>
  <c r="BF38" i="19"/>
  <c r="BG38" i="19"/>
  <c r="BH38" i="19"/>
  <c r="BI38" i="19"/>
  <c r="BJ38" i="19"/>
  <c r="BK38" i="19"/>
  <c r="BL38" i="19"/>
  <c r="BM38" i="19"/>
  <c r="BN38" i="19"/>
  <c r="I39" i="19"/>
  <c r="J39" i="19"/>
  <c r="K39" i="19"/>
  <c r="L39" i="19"/>
  <c r="M39" i="19"/>
  <c r="N39" i="19"/>
  <c r="O39" i="19"/>
  <c r="P39" i="19"/>
  <c r="Q39" i="19"/>
  <c r="R39" i="19"/>
  <c r="S39" i="19"/>
  <c r="T39" i="19"/>
  <c r="U39" i="19"/>
  <c r="V39" i="19"/>
  <c r="W39" i="19"/>
  <c r="X39" i="19"/>
  <c r="Y39" i="19"/>
  <c r="Z39" i="19"/>
  <c r="AB39" i="19"/>
  <c r="AD39" i="19"/>
  <c r="AE39" i="19"/>
  <c r="AF39" i="19"/>
  <c r="AG39" i="19"/>
  <c r="AH39" i="19"/>
  <c r="AI39" i="19"/>
  <c r="AJ39" i="19"/>
  <c r="AK39" i="19"/>
  <c r="AL39" i="19"/>
  <c r="AM39" i="19"/>
  <c r="AN39" i="19"/>
  <c r="AO39" i="19"/>
  <c r="AP39" i="19"/>
  <c r="AQ39" i="19"/>
  <c r="AR39" i="19"/>
  <c r="AS39" i="19"/>
  <c r="AT39" i="19"/>
  <c r="AU39" i="19"/>
  <c r="AV39" i="19"/>
  <c r="AW39" i="19"/>
  <c r="AX39" i="19"/>
  <c r="AY39" i="19"/>
  <c r="AZ39" i="19"/>
  <c r="BA39" i="19"/>
  <c r="BB39" i="19"/>
  <c r="BC39" i="19"/>
  <c r="BD39" i="19"/>
  <c r="BE39" i="19"/>
  <c r="BF39" i="19"/>
  <c r="BG39" i="19"/>
  <c r="BK39" i="19"/>
  <c r="BL39" i="19"/>
  <c r="BM39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D40" i="19"/>
  <c r="AE40" i="19"/>
  <c r="AF40" i="19"/>
  <c r="AG40" i="19"/>
  <c r="AH40" i="19"/>
  <c r="AI40" i="19"/>
  <c r="AJ40" i="19"/>
  <c r="AK40" i="19"/>
  <c r="AL40" i="19"/>
  <c r="AM40" i="19"/>
  <c r="AN40" i="19"/>
  <c r="AO40" i="19"/>
  <c r="AP40" i="19"/>
  <c r="AQ40" i="19"/>
  <c r="AR40" i="19"/>
  <c r="AS40" i="19"/>
  <c r="AT40" i="19"/>
  <c r="AU40" i="19"/>
  <c r="AV40" i="19"/>
  <c r="AW40" i="19"/>
  <c r="AX40" i="19"/>
  <c r="AY40" i="19"/>
  <c r="AZ40" i="19"/>
  <c r="BA40" i="19"/>
  <c r="BB40" i="19"/>
  <c r="BC40" i="19"/>
  <c r="BD40" i="19"/>
  <c r="BE40" i="19"/>
  <c r="BF40" i="19"/>
  <c r="BG40" i="19"/>
  <c r="BK40" i="19"/>
  <c r="BL40" i="19"/>
  <c r="BM40" i="19"/>
  <c r="F33" i="19"/>
  <c r="F32" i="19"/>
  <c r="F27" i="19"/>
  <c r="BL24" i="19"/>
  <c r="BK24" i="19"/>
  <c r="BL21" i="19" l="1"/>
  <c r="BK21" i="19"/>
  <c r="BK7" i="19"/>
  <c r="BK6" i="19"/>
  <c r="BK8" i="19" s="1"/>
  <c r="AB42" i="19"/>
  <c r="F42" i="19"/>
  <c r="F29" i="19"/>
  <c r="F28" i="19"/>
  <c r="F38" i="19" s="1"/>
  <c r="AQ46" i="19"/>
  <c r="AN46" i="19"/>
  <c r="AH46" i="19"/>
  <c r="AE46" i="19"/>
  <c r="F37" i="19"/>
  <c r="BL25" i="19"/>
  <c r="BK25" i="19"/>
  <c r="BF25" i="19"/>
  <c r="BE25" i="19"/>
  <c r="BC25" i="19"/>
  <c r="BB25" i="19"/>
  <c r="AZ25" i="19"/>
  <c r="AY25" i="19"/>
  <c r="AW25" i="19"/>
  <c r="AV25" i="19"/>
  <c r="AT25" i="19"/>
  <c r="AS25" i="19"/>
  <c r="AQ25" i="19"/>
  <c r="AP25" i="19"/>
  <c r="AN25" i="19"/>
  <c r="AM25" i="19"/>
  <c r="AK25" i="19"/>
  <c r="AJ25" i="19"/>
  <c r="AH25" i="19"/>
  <c r="AG25" i="19"/>
  <c r="AE25" i="19"/>
  <c r="AD25" i="19"/>
  <c r="AB25" i="19"/>
  <c r="AA25" i="19"/>
  <c r="W25" i="19"/>
  <c r="V25" i="19"/>
  <c r="U25" i="19"/>
  <c r="S25" i="19"/>
  <c r="R25" i="19"/>
  <c r="Q25" i="19"/>
  <c r="P25" i="19"/>
  <c r="O25" i="19"/>
  <c r="N25" i="19"/>
  <c r="M25" i="19"/>
  <c r="L25" i="19"/>
  <c r="K25" i="19"/>
  <c r="J25" i="19"/>
  <c r="I25" i="19"/>
  <c r="G25" i="19"/>
  <c r="F25" i="19"/>
  <c r="BM24" i="19"/>
  <c r="BM25" i="19" s="1"/>
  <c r="BI24" i="19"/>
  <c r="BI25" i="19" s="1"/>
  <c r="BH24" i="19"/>
  <c r="BH25" i="19" s="1"/>
  <c r="BG24" i="19"/>
  <c r="BG25" i="19" s="1"/>
  <c r="BD24" i="19"/>
  <c r="BD25" i="19" s="1"/>
  <c r="BA24" i="19"/>
  <c r="BA25" i="19" s="1"/>
  <c r="AX24" i="19"/>
  <c r="AX25" i="19" s="1"/>
  <c r="AU24" i="19"/>
  <c r="AU25" i="19" s="1"/>
  <c r="AR24" i="19"/>
  <c r="AR25" i="19" s="1"/>
  <c r="AO24" i="19"/>
  <c r="AO25" i="19" s="1"/>
  <c r="AL24" i="19"/>
  <c r="AL25" i="19" s="1"/>
  <c r="AI24" i="19"/>
  <c r="AI25" i="19" s="1"/>
  <c r="AF24" i="19"/>
  <c r="AF25" i="19" s="1"/>
  <c r="AC24" i="19"/>
  <c r="AC25" i="19" s="1"/>
  <c r="T24" i="19"/>
  <c r="H24" i="19"/>
  <c r="H25" i="19" s="1"/>
  <c r="BL23" i="19"/>
  <c r="BF23" i="19"/>
  <c r="BE23" i="19"/>
  <c r="BC23" i="19"/>
  <c r="BB23" i="19"/>
  <c r="AZ23" i="19"/>
  <c r="AY23" i="19"/>
  <c r="AW23" i="19"/>
  <c r="AV23" i="19"/>
  <c r="AT23" i="19"/>
  <c r="AS23" i="19"/>
  <c r="AQ23" i="19"/>
  <c r="AP23" i="19"/>
  <c r="AN23" i="19"/>
  <c r="AM23" i="19"/>
  <c r="AK23" i="19"/>
  <c r="AJ23" i="19"/>
  <c r="AH23" i="19"/>
  <c r="AG23" i="19"/>
  <c r="AE23" i="19"/>
  <c r="AD23" i="19"/>
  <c r="AB23" i="19"/>
  <c r="AA23" i="19"/>
  <c r="V23" i="19"/>
  <c r="U23" i="19"/>
  <c r="S23" i="19"/>
  <c r="R23" i="19"/>
  <c r="M23" i="19"/>
  <c r="L23" i="19"/>
  <c r="J23" i="19"/>
  <c r="I23" i="19"/>
  <c r="G23" i="19"/>
  <c r="F23" i="19"/>
  <c r="BK22" i="19"/>
  <c r="BM22" i="19" s="1"/>
  <c r="BI22" i="19"/>
  <c r="BH22" i="19"/>
  <c r="BG22" i="19"/>
  <c r="BD22" i="19"/>
  <c r="BA22" i="19"/>
  <c r="AX22" i="19"/>
  <c r="AX23" i="19" s="1"/>
  <c r="AU22" i="19"/>
  <c r="AU23" i="19" s="1"/>
  <c r="AR22" i="19"/>
  <c r="AO22" i="19"/>
  <c r="AL22" i="19"/>
  <c r="AI22" i="19"/>
  <c r="AF22" i="19"/>
  <c r="AF23" i="19" s="1"/>
  <c r="AC22" i="19"/>
  <c r="AC23" i="19" s="1"/>
  <c r="W22" i="19"/>
  <c r="T22" i="19"/>
  <c r="N22" i="19"/>
  <c r="N23" i="19" s="1"/>
  <c r="K22" i="19"/>
  <c r="H22" i="19"/>
  <c r="BI21" i="19"/>
  <c r="BH21" i="19"/>
  <c r="BG21" i="19"/>
  <c r="BD21" i="19"/>
  <c r="BA21" i="19"/>
  <c r="AX21" i="19"/>
  <c r="AU21" i="19"/>
  <c r="AR21" i="19"/>
  <c r="AO21" i="19"/>
  <c r="AL21" i="19"/>
  <c r="AI21" i="19"/>
  <c r="AF21" i="19"/>
  <c r="AC21" i="19"/>
  <c r="W21" i="19"/>
  <c r="T21" i="19"/>
  <c r="H21" i="19"/>
  <c r="BL20" i="19"/>
  <c r="BK20" i="19"/>
  <c r="BF20" i="19"/>
  <c r="BE20" i="19"/>
  <c r="BC20" i="19"/>
  <c r="BB20" i="19"/>
  <c r="AZ20" i="19"/>
  <c r="AY20" i="19"/>
  <c r="AW20" i="19"/>
  <c r="AV20" i="19"/>
  <c r="AT20" i="19"/>
  <c r="AS20" i="19"/>
  <c r="AQ20" i="19"/>
  <c r="AP20" i="19"/>
  <c r="AO20" i="19"/>
  <c r="AN20" i="19"/>
  <c r="AM20" i="19"/>
  <c r="AK20" i="19"/>
  <c r="AJ20" i="19"/>
  <c r="AH20" i="19"/>
  <c r="AG20" i="19"/>
  <c r="AE20" i="19"/>
  <c r="AD20" i="19"/>
  <c r="AB20" i="19"/>
  <c r="AA20" i="19"/>
  <c r="V20" i="19"/>
  <c r="U20" i="19"/>
  <c r="S20" i="19"/>
  <c r="R20" i="19"/>
  <c r="Q20" i="19"/>
  <c r="P20" i="19"/>
  <c r="O20" i="19"/>
  <c r="N20" i="19"/>
  <c r="M20" i="19"/>
  <c r="L20" i="19"/>
  <c r="K20" i="19"/>
  <c r="J20" i="19"/>
  <c r="I20" i="19"/>
  <c r="G20" i="19"/>
  <c r="F20" i="19"/>
  <c r="BM19" i="19"/>
  <c r="BI19" i="19"/>
  <c r="BI20" i="19" s="1"/>
  <c r="BH19" i="19"/>
  <c r="BH20" i="19" s="1"/>
  <c r="BG19" i="19"/>
  <c r="BG20" i="19" s="1"/>
  <c r="BD19" i="19"/>
  <c r="BD20" i="19" s="1"/>
  <c r="BA19" i="19"/>
  <c r="BA20" i="19" s="1"/>
  <c r="AX19" i="19"/>
  <c r="AX20" i="19" s="1"/>
  <c r="AU19" i="19"/>
  <c r="AU20" i="19" s="1"/>
  <c r="AR19" i="19"/>
  <c r="AR20" i="19" s="1"/>
  <c r="AO19" i="19"/>
  <c r="AL19" i="19"/>
  <c r="AL20" i="19" s="1"/>
  <c r="AI19" i="19"/>
  <c r="AI20" i="19" s="1"/>
  <c r="AF19" i="19"/>
  <c r="AF20" i="19" s="1"/>
  <c r="AC19" i="19"/>
  <c r="AC20" i="19" s="1"/>
  <c r="W19" i="19"/>
  <c r="W20" i="19" s="1"/>
  <c r="T19" i="19"/>
  <c r="H19" i="19"/>
  <c r="H20" i="19" s="1"/>
  <c r="BL18" i="19"/>
  <c r="BF18" i="19"/>
  <c r="BE18" i="19"/>
  <c r="BC18" i="19"/>
  <c r="BB18" i="19"/>
  <c r="AZ18" i="19"/>
  <c r="AY18" i="19"/>
  <c r="AW18" i="19"/>
  <c r="AV18" i="19"/>
  <c r="AT18" i="19"/>
  <c r="AS18" i="19"/>
  <c r="AQ18" i="19"/>
  <c r="AP18" i="19"/>
  <c r="AN18" i="19"/>
  <c r="AM18" i="19"/>
  <c r="AK18" i="19"/>
  <c r="AJ18" i="19"/>
  <c r="AH18" i="19"/>
  <c r="AG18" i="19"/>
  <c r="AE18" i="19"/>
  <c r="AD18" i="19"/>
  <c r="AB18" i="19"/>
  <c r="AA18" i="19"/>
  <c r="V18" i="19"/>
  <c r="U18" i="19"/>
  <c r="S18" i="19"/>
  <c r="R18" i="19"/>
  <c r="Q18" i="19"/>
  <c r="P18" i="19"/>
  <c r="O18" i="19"/>
  <c r="M18" i="19"/>
  <c r="L18" i="19"/>
  <c r="J18" i="19"/>
  <c r="I18" i="19"/>
  <c r="G18" i="19"/>
  <c r="F18" i="19"/>
  <c r="BI17" i="19"/>
  <c r="BI18" i="19" s="1"/>
  <c r="BH17" i="19"/>
  <c r="BM17" i="19" s="1"/>
  <c r="BG17" i="19"/>
  <c r="BG18" i="19" s="1"/>
  <c r="BD17" i="19"/>
  <c r="BD18" i="19" s="1"/>
  <c r="BA17" i="19"/>
  <c r="BA18" i="19" s="1"/>
  <c r="AX17" i="19"/>
  <c r="AX18" i="19" s="1"/>
  <c r="AU17" i="19"/>
  <c r="AU18" i="19" s="1"/>
  <c r="AR17" i="19"/>
  <c r="AR18" i="19" s="1"/>
  <c r="AO17" i="19"/>
  <c r="AO18" i="19" s="1"/>
  <c r="AL17" i="19"/>
  <c r="AL18" i="19" s="1"/>
  <c r="AI17" i="19"/>
  <c r="AI18" i="19" s="1"/>
  <c r="AF17" i="19"/>
  <c r="AF18" i="19" s="1"/>
  <c r="AC17" i="19"/>
  <c r="AC18" i="19" s="1"/>
  <c r="W17" i="19"/>
  <c r="W18" i="19" s="1"/>
  <c r="T17" i="19"/>
  <c r="T18" i="19" s="1"/>
  <c r="N17" i="19"/>
  <c r="N18" i="19" s="1"/>
  <c r="K17" i="19"/>
  <c r="K18" i="19" s="1"/>
  <c r="H17" i="19"/>
  <c r="H18" i="19" s="1"/>
  <c r="BL16" i="19"/>
  <c r="BK16" i="19"/>
  <c r="BF16" i="19"/>
  <c r="BE16" i="19"/>
  <c r="BC16" i="19"/>
  <c r="BB16" i="19"/>
  <c r="AZ16" i="19"/>
  <c r="AY16" i="19"/>
  <c r="AW16" i="19"/>
  <c r="AV16" i="19"/>
  <c r="AT16" i="19"/>
  <c r="AS16" i="19"/>
  <c r="AQ16" i="19"/>
  <c r="AP16" i="19"/>
  <c r="AN16" i="19"/>
  <c r="AM16" i="19"/>
  <c r="AK16" i="19"/>
  <c r="AJ16" i="19"/>
  <c r="AH16" i="19"/>
  <c r="AG16" i="19"/>
  <c r="AE16" i="19"/>
  <c r="AD16" i="19"/>
  <c r="AB16" i="19"/>
  <c r="AA16" i="19"/>
  <c r="V16" i="19"/>
  <c r="U16" i="19"/>
  <c r="S16" i="19"/>
  <c r="R16" i="19"/>
  <c r="M16" i="19"/>
  <c r="L16" i="19"/>
  <c r="J16" i="19"/>
  <c r="I16" i="19"/>
  <c r="G16" i="19"/>
  <c r="F16" i="19"/>
  <c r="BM15" i="19"/>
  <c r="BI15" i="19"/>
  <c r="BH15" i="19"/>
  <c r="BG15" i="19"/>
  <c r="BD15" i="19"/>
  <c r="BA15" i="19"/>
  <c r="AX15" i="19"/>
  <c r="AU15" i="19"/>
  <c r="AR15" i="19"/>
  <c r="AO15" i="19"/>
  <c r="AL15" i="19"/>
  <c r="AI15" i="19"/>
  <c r="AF15" i="19"/>
  <c r="AC15" i="19"/>
  <c r="W15" i="19"/>
  <c r="T15" i="19"/>
  <c r="N15" i="19"/>
  <c r="K15" i="19"/>
  <c r="H15" i="19"/>
  <c r="BM14" i="19"/>
  <c r="BI14" i="19"/>
  <c r="BH14" i="19"/>
  <c r="BG14" i="19"/>
  <c r="BD14" i="19"/>
  <c r="BA14" i="19"/>
  <c r="AX14" i="19"/>
  <c r="AU14" i="19"/>
  <c r="AR14" i="19"/>
  <c r="AO14" i="19"/>
  <c r="AL14" i="19"/>
  <c r="AI14" i="19"/>
  <c r="AI16" i="19" s="1"/>
  <c r="AF14" i="19"/>
  <c r="AC14" i="19"/>
  <c r="W14" i="19"/>
  <c r="T14" i="19"/>
  <c r="N14" i="19"/>
  <c r="K14" i="19"/>
  <c r="H14" i="19"/>
  <c r="BL13" i="19"/>
  <c r="BK13" i="19"/>
  <c r="BG13" i="19"/>
  <c r="BF13" i="19"/>
  <c r="BE13" i="19"/>
  <c r="BD13" i="19"/>
  <c r="BC13" i="19"/>
  <c r="BB13" i="19"/>
  <c r="BA13" i="19"/>
  <c r="AZ13" i="19"/>
  <c r="AY13" i="19"/>
  <c r="AX13" i="19"/>
  <c r="AW13" i="19"/>
  <c r="AV13" i="19"/>
  <c r="AU13" i="19"/>
  <c r="AT13" i="19"/>
  <c r="AS13" i="19"/>
  <c r="AR13" i="19"/>
  <c r="AQ13" i="19"/>
  <c r="AP13" i="19"/>
  <c r="AO13" i="19"/>
  <c r="AN13" i="19"/>
  <c r="AM13" i="19"/>
  <c r="AL13" i="19"/>
  <c r="AK13" i="19"/>
  <c r="AJ13" i="19"/>
  <c r="AH13" i="19"/>
  <c r="AG13" i="19"/>
  <c r="AE13" i="19"/>
  <c r="AD13" i="19"/>
  <c r="AB13" i="19"/>
  <c r="AA13" i="19"/>
  <c r="V13" i="19"/>
  <c r="T13" i="19"/>
  <c r="S13" i="19"/>
  <c r="Q13" i="19"/>
  <c r="P13" i="19"/>
  <c r="O13" i="19"/>
  <c r="M13" i="19"/>
  <c r="L13" i="19"/>
  <c r="J13" i="19"/>
  <c r="I13" i="19"/>
  <c r="G13" i="19"/>
  <c r="F13" i="19"/>
  <c r="F35" i="19" s="1"/>
  <c r="BM12" i="19"/>
  <c r="BM13" i="19" s="1"/>
  <c r="BI12" i="19"/>
  <c r="BI13" i="19" s="1"/>
  <c r="BH12" i="19"/>
  <c r="BH13" i="19" s="1"/>
  <c r="AL12" i="19"/>
  <c r="AI12" i="19"/>
  <c r="AI13" i="19" s="1"/>
  <c r="AF12" i="19"/>
  <c r="AF13" i="19" s="1"/>
  <c r="AC12" i="19"/>
  <c r="AC13" i="19" s="1"/>
  <c r="W12" i="19"/>
  <c r="W13" i="19" s="1"/>
  <c r="T12" i="19"/>
  <c r="N12" i="19"/>
  <c r="K12" i="19"/>
  <c r="H12" i="19"/>
  <c r="BL11" i="19"/>
  <c r="BK11" i="19"/>
  <c r="BF11" i="19"/>
  <c r="BE11" i="19"/>
  <c r="BC11" i="19"/>
  <c r="BB11" i="19"/>
  <c r="AZ11" i="19"/>
  <c r="AY11" i="19"/>
  <c r="AW11" i="19"/>
  <c r="AV11" i="19"/>
  <c r="AT11" i="19"/>
  <c r="AS11" i="19"/>
  <c r="AQ11" i="19"/>
  <c r="AP11" i="19"/>
  <c r="AN11" i="19"/>
  <c r="AM11" i="19"/>
  <c r="AK11" i="19"/>
  <c r="AJ11" i="19"/>
  <c r="AH11" i="19"/>
  <c r="AG11" i="19"/>
  <c r="AE11" i="19"/>
  <c r="AD11" i="19"/>
  <c r="AB11" i="19"/>
  <c r="AA11" i="19"/>
  <c r="V11" i="19"/>
  <c r="U11" i="19"/>
  <c r="S11" i="19"/>
  <c r="R11" i="19"/>
  <c r="M11" i="19"/>
  <c r="L11" i="19"/>
  <c r="J11" i="19"/>
  <c r="I11" i="19"/>
  <c r="G11" i="19"/>
  <c r="F11" i="19"/>
  <c r="BM10" i="19"/>
  <c r="BI10" i="19"/>
  <c r="BH10" i="19"/>
  <c r="BG10" i="19"/>
  <c r="BD10" i="19"/>
  <c r="BA10" i="19"/>
  <c r="AX10" i="19"/>
  <c r="AU10" i="19"/>
  <c r="AR10" i="19"/>
  <c r="AO10" i="19"/>
  <c r="AL10" i="19"/>
  <c r="AI10" i="19"/>
  <c r="AF10" i="19"/>
  <c r="AC10" i="19"/>
  <c r="W10" i="19"/>
  <c r="T10" i="19"/>
  <c r="N10" i="19"/>
  <c r="K10" i="19"/>
  <c r="K11" i="19" s="1"/>
  <c r="H10" i="19"/>
  <c r="BM9" i="19"/>
  <c r="BI9" i="19"/>
  <c r="BH9" i="19"/>
  <c r="BG9" i="19"/>
  <c r="BD9" i="19"/>
  <c r="BA9" i="19"/>
  <c r="AX9" i="19"/>
  <c r="AU9" i="19"/>
  <c r="AR9" i="19"/>
  <c r="AO9" i="19"/>
  <c r="AL9" i="19"/>
  <c r="AI9" i="19"/>
  <c r="AF9" i="19"/>
  <c r="AC9" i="19"/>
  <c r="W9" i="19"/>
  <c r="T9" i="19"/>
  <c r="H9" i="19"/>
  <c r="BL8" i="19"/>
  <c r="BF8" i="19"/>
  <c r="BE8" i="19"/>
  <c r="BC8" i="19"/>
  <c r="BB8" i="19"/>
  <c r="AZ8" i="19"/>
  <c r="AY8" i="19"/>
  <c r="AW8" i="19"/>
  <c r="AV8" i="19"/>
  <c r="AT8" i="19"/>
  <c r="AS8" i="19"/>
  <c r="AQ8" i="19"/>
  <c r="AP8" i="19"/>
  <c r="AN8" i="19"/>
  <c r="AM8" i="19"/>
  <c r="AK8" i="19"/>
  <c r="AJ8" i="19"/>
  <c r="AH8" i="19"/>
  <c r="AG8" i="19"/>
  <c r="AE8" i="19"/>
  <c r="AD8" i="19"/>
  <c r="AB8" i="19"/>
  <c r="AA8" i="19"/>
  <c r="V8" i="19"/>
  <c r="U8" i="19"/>
  <c r="S8" i="19"/>
  <c r="R8" i="19"/>
  <c r="M8" i="19"/>
  <c r="L8" i="19"/>
  <c r="J8" i="19"/>
  <c r="I8" i="19"/>
  <c r="F8" i="19"/>
  <c r="BM7" i="19"/>
  <c r="BI7" i="19"/>
  <c r="BI29" i="19" s="1"/>
  <c r="BI39" i="19" s="1"/>
  <c r="BH7" i="19"/>
  <c r="BH29" i="19" s="1"/>
  <c r="BH39" i="19" s="1"/>
  <c r="BG7" i="19"/>
  <c r="BD7" i="19"/>
  <c r="BA7" i="19"/>
  <c r="AX7" i="19"/>
  <c r="AU7" i="19"/>
  <c r="AR7" i="19"/>
  <c r="AO7" i="19"/>
  <c r="AL7" i="19"/>
  <c r="AI7" i="19"/>
  <c r="AF7" i="19"/>
  <c r="AC7" i="19"/>
  <c r="AC29" i="19" s="1"/>
  <c r="AC39" i="19" s="1"/>
  <c r="W7" i="19"/>
  <c r="T7" i="19"/>
  <c r="N7" i="19"/>
  <c r="N8" i="19" s="1"/>
  <c r="K7" i="19"/>
  <c r="BI6" i="19"/>
  <c r="BI27" i="19" s="1"/>
  <c r="BI37" i="19" s="1"/>
  <c r="BH6" i="19"/>
  <c r="BH27" i="19" s="1"/>
  <c r="BH37" i="19" s="1"/>
  <c r="BG6" i="19"/>
  <c r="BD6" i="19"/>
  <c r="BA6" i="19"/>
  <c r="AX6" i="19"/>
  <c r="AU6" i="19"/>
  <c r="AR6" i="19"/>
  <c r="AO6" i="19"/>
  <c r="AL6" i="19"/>
  <c r="AI6" i="19"/>
  <c r="AF6" i="19"/>
  <c r="AC6" i="19"/>
  <c r="AC27" i="19" s="1"/>
  <c r="AC37" i="19" s="1"/>
  <c r="W6" i="19"/>
  <c r="T6" i="19"/>
  <c r="H6" i="19"/>
  <c r="H27" i="19" s="1"/>
  <c r="AB30" i="19" l="1"/>
  <c r="AB40" i="19"/>
  <c r="H13" i="19"/>
  <c r="H35" i="19" s="1"/>
  <c r="H32" i="19"/>
  <c r="H37" i="19"/>
  <c r="G35" i="19"/>
  <c r="AA40" i="19"/>
  <c r="AA30" i="19"/>
  <c r="F40" i="19"/>
  <c r="F30" i="19"/>
  <c r="BI23" i="19"/>
  <c r="Y46" i="19"/>
  <c r="BM6" i="19"/>
  <c r="W11" i="19"/>
  <c r="AO11" i="19"/>
  <c r="AG46" i="19"/>
  <c r="AP46" i="19"/>
  <c r="K8" i="19"/>
  <c r="BK23" i="19"/>
  <c r="AR23" i="19"/>
  <c r="N16" i="19"/>
  <c r="AM46" i="19"/>
  <c r="F39" i="19"/>
  <c r="AR16" i="19"/>
  <c r="BA16" i="19"/>
  <c r="AI23" i="19"/>
  <c r="BA23" i="19"/>
  <c r="F36" i="19"/>
  <c r="BH11" i="19"/>
  <c r="K16" i="19"/>
  <c r="BM16" i="19"/>
  <c r="T23" i="19"/>
  <c r="AL23" i="19"/>
  <c r="BD23" i="19"/>
  <c r="W23" i="19"/>
  <c r="AO23" i="19"/>
  <c r="BG23" i="19"/>
  <c r="H23" i="19"/>
  <c r="BJ6" i="19"/>
  <c r="BJ27" i="19" s="1"/>
  <c r="BJ37" i="19" s="1"/>
  <c r="H7" i="19"/>
  <c r="BH8" i="19"/>
  <c r="N11" i="19"/>
  <c r="BJ22" i="19"/>
  <c r="BN22" i="19" s="1"/>
  <c r="K23" i="19"/>
  <c r="AI11" i="19"/>
  <c r="BH16" i="19"/>
  <c r="T16" i="19"/>
  <c r="AL16" i="19"/>
  <c r="BD16" i="19"/>
  <c r="AF16" i="19"/>
  <c r="BJ19" i="19"/>
  <c r="BJ20" i="19" s="1"/>
  <c r="AB46" i="19"/>
  <c r="AK46" i="19"/>
  <c r="BA11" i="19"/>
  <c r="BJ24" i="19"/>
  <c r="BN24" i="19" s="1"/>
  <c r="BN25" i="19" s="1"/>
  <c r="T25" i="19"/>
  <c r="BM11" i="19"/>
  <c r="H16" i="19"/>
  <c r="AC16" i="19"/>
  <c r="AU16" i="19"/>
  <c r="BI16" i="19"/>
  <c r="AX16" i="19"/>
  <c r="BH23" i="19"/>
  <c r="AF11" i="19"/>
  <c r="AX11" i="19"/>
  <c r="BJ9" i="19"/>
  <c r="BN9" i="19" s="1"/>
  <c r="BM18" i="19"/>
  <c r="BJ14" i="19"/>
  <c r="BJ17" i="19"/>
  <c r="BJ18" i="19" s="1"/>
  <c r="AC8" i="19"/>
  <c r="AU8" i="19"/>
  <c r="BI8" i="19"/>
  <c r="BJ12" i="19"/>
  <c r="BJ7" i="19"/>
  <c r="BJ29" i="19" s="1"/>
  <c r="BJ39" i="19" s="1"/>
  <c r="BJ15" i="19"/>
  <c r="BN19" i="19"/>
  <c r="BN20" i="19" s="1"/>
  <c r="AR8" i="19"/>
  <c r="T11" i="19"/>
  <c r="AL11" i="19"/>
  <c r="BD11" i="19"/>
  <c r="T20" i="19"/>
  <c r="T8" i="19"/>
  <c r="AF8" i="19"/>
  <c r="AL8" i="19"/>
  <c r="AX8" i="19"/>
  <c r="BD8" i="19"/>
  <c r="H11" i="19"/>
  <c r="AC11" i="19"/>
  <c r="AU11" i="19"/>
  <c r="BG11" i="19"/>
  <c r="BI11" i="19"/>
  <c r="K13" i="19"/>
  <c r="W16" i="19"/>
  <c r="AO16" i="19"/>
  <c r="BG16" i="19"/>
  <c r="BH18" i="19"/>
  <c r="BM20" i="19"/>
  <c r="N13" i="19"/>
  <c r="BK18" i="19"/>
  <c r="BM21" i="19"/>
  <c r="W8" i="19"/>
  <c r="AI8" i="19"/>
  <c r="AO8" i="19"/>
  <c r="BA8" i="19"/>
  <c r="BG8" i="19"/>
  <c r="BM8" i="19"/>
  <c r="AR11" i="19"/>
  <c r="BJ21" i="19"/>
  <c r="G8" i="19"/>
  <c r="G30" i="19" s="1"/>
  <c r="BJ10" i="19"/>
  <c r="BN10" i="19" s="1"/>
  <c r="AJ46" i="19"/>
  <c r="G40" i="19" l="1"/>
  <c r="BI40" i="19"/>
  <c r="BI30" i="19"/>
  <c r="AC40" i="19"/>
  <c r="AC30" i="19"/>
  <c r="BH30" i="19"/>
  <c r="BH40" i="19"/>
  <c r="H8" i="19"/>
  <c r="H29" i="19"/>
  <c r="H39" i="19" s="1"/>
  <c r="H40" i="19"/>
  <c r="H30" i="19"/>
  <c r="BJ25" i="19"/>
  <c r="BJ23" i="19"/>
  <c r="BN6" i="19"/>
  <c r="BN27" i="19" s="1"/>
  <c r="BN37" i="19" s="1"/>
  <c r="BN11" i="19"/>
  <c r="BN21" i="19"/>
  <c r="BM23" i="19"/>
  <c r="BN7" i="19"/>
  <c r="BN29" i="19" s="1"/>
  <c r="BN39" i="19" s="1"/>
  <c r="BJ8" i="19"/>
  <c r="BN15" i="19"/>
  <c r="BJ16" i="19"/>
  <c r="BN17" i="19"/>
  <c r="BN18" i="19" s="1"/>
  <c r="BN12" i="19"/>
  <c r="BN13" i="19" s="1"/>
  <c r="BJ13" i="19"/>
  <c r="BN14" i="19"/>
  <c r="BJ11" i="19"/>
  <c r="BJ30" i="19" l="1"/>
  <c r="BJ40" i="19"/>
  <c r="BN16" i="19"/>
  <c r="BN8" i="19"/>
  <c r="BN23" i="19"/>
  <c r="BN30" i="19" l="1"/>
  <c r="BN40" i="19"/>
</calcChain>
</file>

<file path=xl/sharedStrings.xml><?xml version="1.0" encoding="utf-8"?>
<sst xmlns="http://schemas.openxmlformats.org/spreadsheetml/2006/main" count="156" uniqueCount="65">
  <si>
    <t>Organizowanie kolejowych przewozów pasażerskich realizowanych w ramach Podmiejskiej Kolej Aglomeracyjnej - PKA</t>
  </si>
  <si>
    <t>Utrzymanie projektu pn. Podkarpacki System Informacji Medycznej "PSIM"</t>
  </si>
  <si>
    <t>Utrzymanie projektu pn. Podkarpacki System Informacji Przestrzennej  "PSIP"</t>
  </si>
  <si>
    <t xml:space="preserve">Modernizacja dachu i elewacji budynku Małej Sceny </t>
  </si>
  <si>
    <t>Dotacja celowa na rzecz beneficjentów priorytetu 7 FEP 2021-2027</t>
  </si>
  <si>
    <t>Lp.</t>
  </si>
  <si>
    <t>Jednostka realizująca / departament nadzorujący</t>
  </si>
  <si>
    <t>Nazwa przedsięwzięcia / Uwagi</t>
  </si>
  <si>
    <t>Źródło finansowania</t>
  </si>
  <si>
    <t>Wartość zadania ogółem</t>
  </si>
  <si>
    <t>razem zmiany w latach 2023-2030</t>
  </si>
  <si>
    <t xml:space="preserve">razem nakłady poniesione do końca 2022r. </t>
  </si>
  <si>
    <t>razem</t>
  </si>
  <si>
    <t>Przed zmianą</t>
  </si>
  <si>
    <t>Zmiana</t>
  </si>
  <si>
    <t>Po zmianie</t>
  </si>
  <si>
    <t>WPF 2018</t>
  </si>
  <si>
    <t>wnioskowane zmiany</t>
  </si>
  <si>
    <t>po zmianach</t>
  </si>
  <si>
    <t>WPF 2019</t>
  </si>
  <si>
    <t>WPF 2020</t>
  </si>
  <si>
    <t>WPF 2021</t>
  </si>
  <si>
    <t>WPF 2022</t>
  </si>
  <si>
    <t>WPF 2023</t>
  </si>
  <si>
    <t>nakłady poniesione do końca 2022r.</t>
  </si>
  <si>
    <t>po zmianach do końca 2022r.</t>
  </si>
  <si>
    <t>WUP / RP</t>
  </si>
  <si>
    <t>budżet UE</t>
  </si>
  <si>
    <t>bieżące</t>
  </si>
  <si>
    <t>majątkowe</t>
  </si>
  <si>
    <t>środki własne</t>
  </si>
  <si>
    <t>DT</t>
  </si>
  <si>
    <t>budżet państwa</t>
  </si>
  <si>
    <t>inne</t>
  </si>
  <si>
    <t>PZDW / DT</t>
  </si>
  <si>
    <t>Modernizacja podkarpackich dróg wojewódzkich w Bieszczadach - DW 894 Polańczyk - Wołkowyja
(Rządowy Fundusz Polski Ład: Program Inwestycji Strategicznych)</t>
  </si>
  <si>
    <r>
      <t xml:space="preserve">Budowa DW nr 858 Zarzecze - granica województwa na odcinku Dąbrowica - Sieraków
</t>
    </r>
    <r>
      <rPr>
        <b/>
        <sz val="18"/>
        <rFont val="Arial"/>
        <family val="2"/>
        <charset val="238"/>
      </rPr>
      <t>(zmiana lat realizacji zadania 2022-2024)</t>
    </r>
  </si>
  <si>
    <t xml:space="preserve">DO </t>
  </si>
  <si>
    <t>EN</t>
  </si>
  <si>
    <r>
      <t xml:space="preserve">Podkarpackie wspiera lekarskie specjalizacje deficytowe
</t>
    </r>
    <r>
      <rPr>
        <b/>
        <sz val="18"/>
        <rFont val="Arial"/>
        <family val="2"/>
        <charset val="238"/>
      </rPr>
      <t>(zmiana lat realizacji zadania 2023-2026)</t>
    </r>
  </si>
  <si>
    <t>SI</t>
  </si>
  <si>
    <t>Bieżące</t>
  </si>
  <si>
    <t xml:space="preserve">razem </t>
  </si>
  <si>
    <t>Majątkowe</t>
  </si>
  <si>
    <t>OGÓŁEM</t>
  </si>
  <si>
    <t>Zmiana w dochodach bieżących</t>
  </si>
  <si>
    <t>Obciążenia</t>
  </si>
  <si>
    <t xml:space="preserve"> </t>
  </si>
  <si>
    <t>Załącznik nr 1 do uzasadnienia 
do projektu Uchwały Sejmiku Województwa Podkarpackiego w sprawie zmian w Wieloletniej Prognozie Finansowej Województwa Podkarpackiego na lata 2024 - 2045</t>
  </si>
  <si>
    <t>TABELARYCZNE ZESTAWIENIE WNIOSKÓW O DOKONANIE ZMIAN LIMITÓW WYDATKÓW W WPF NA LATA 2024 - 2045 - Dostosowanie do zmian podjętych przez Sejmik Województwa w grudniu 2023r.</t>
  </si>
  <si>
    <t>Wyszczególnienie</t>
  </si>
  <si>
    <t>Wskaźnik spłaty zobowiązań wiersz 8.1 z zał. Nr 1 do WPF (relacja określona po lewej stronie wzoru)</t>
  </si>
  <si>
    <t>Dopuszczalny wskaźnik spłaty zobowiązań wiersz 8.3.1 z zał. Nr 1 do WPF</t>
  </si>
  <si>
    <t>zmiana wskaźnika spłaty zobowiązań (relacja określona po lewej stronie wzoru)  (pozycja 3 - 1)</t>
  </si>
  <si>
    <t>zmiana dopuszczalnego wskaźnika spłaty (pozycja 4 - 2)</t>
  </si>
  <si>
    <t>relacja przed zmianą (pozycja 2 - 1)</t>
  </si>
  <si>
    <t>relacja po zmianie (pozycja 4 - 3)</t>
  </si>
  <si>
    <t>zmiana relacji (pozycja 8 - 7)</t>
  </si>
  <si>
    <t>Tabela Nr 2. Zestawienie zmian wysokości wydatków przeznaczonych na realizację przyszłych inwestycji jednorocznych</t>
  </si>
  <si>
    <t>Załącznik nr 2 do uzasadnienia 
do projektu Uchwały Sejmiku Województwa Podkarpackiego w sprawie zmian w Wieloletniej Prognozie Finansowej Województwa Podkarpackiego na lata 2024 - 2045</t>
  </si>
  <si>
    <t>WPF 
2024-2045</t>
  </si>
  <si>
    <t>WPF 2024-2045</t>
  </si>
  <si>
    <t>WPF styczeń (dostosowanie)</t>
  </si>
  <si>
    <t>WPF 
styczeń (dostosowanie)</t>
  </si>
  <si>
    <t>Tabela Nr 1. Zestawienie zmian wskaźników spłaty zadłużenia w latach 2024 - 2045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</si>
</sst>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22"/>
      <name val="Czcionka tekstu podstawowego"/>
      <charset val="238"/>
    </font>
    <font>
      <sz val="11"/>
      <name val="Czcionka tekstu podstawowego"/>
      <family val="2"/>
      <charset val="238"/>
    </font>
    <font>
      <sz val="12"/>
      <color theme="1"/>
      <name val="Czcionka tekstu podstawowego"/>
      <charset val="238"/>
    </font>
    <font>
      <sz val="18"/>
      <name val="Arial"/>
      <family val="2"/>
      <charset val="238"/>
    </font>
    <font>
      <sz val="17"/>
      <color theme="1"/>
      <name val="Arial"/>
      <family val="2"/>
      <charset val="238"/>
    </font>
    <font>
      <sz val="15"/>
      <color theme="1"/>
      <name val="Czcionka tekstu podstawowego"/>
      <family val="2"/>
      <charset val="238"/>
    </font>
    <font>
      <b/>
      <sz val="15"/>
      <color theme="1"/>
      <name val="Czcionka tekstu podstawowego"/>
      <family val="2"/>
      <charset val="238"/>
    </font>
    <font>
      <sz val="15"/>
      <name val="Czcionka tekstu podstawowego"/>
      <family val="2"/>
      <charset val="238"/>
    </font>
    <font>
      <sz val="16"/>
      <color theme="1"/>
      <name val="Arial"/>
      <family val="2"/>
      <charset val="238"/>
    </font>
    <font>
      <sz val="16"/>
      <name val="Arial"/>
      <family val="2"/>
      <charset val="238"/>
    </font>
    <font>
      <sz val="15"/>
      <color theme="1"/>
      <name val="Arial"/>
      <family val="2"/>
      <charset val="238"/>
    </font>
    <font>
      <sz val="15"/>
      <name val="Arial"/>
      <family val="2"/>
      <charset val="238"/>
    </font>
    <font>
      <sz val="18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sz val="12"/>
      <name val="Calibri"/>
      <family val="2"/>
      <charset val="238"/>
      <scheme val="minor"/>
    </font>
    <font>
      <strike/>
      <sz val="18"/>
      <name val="Arial"/>
      <family val="2"/>
      <charset val="238"/>
    </font>
    <font>
      <sz val="17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sz val="20"/>
      <color theme="1"/>
      <name val="Czcionka tekstu podstawowego"/>
      <family val="2"/>
      <charset val="238"/>
    </font>
    <font>
      <sz val="16"/>
      <color theme="1"/>
      <name val="Czcionka tekstu podstawowego"/>
      <family val="2"/>
      <charset val="238"/>
    </font>
    <font>
      <sz val="16"/>
      <name val="Czcionka tekstu podstawowego"/>
      <family val="2"/>
      <charset val="238"/>
    </font>
    <font>
      <sz val="24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41">
    <xf numFmtId="0" fontId="0" fillId="0" borderId="0"/>
    <xf numFmtId="43" fontId="18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</cellStyleXfs>
  <cellXfs count="322">
    <xf numFmtId="0" fontId="0" fillId="0" borderId="0" xfId="0"/>
    <xf numFmtId="0" fontId="0" fillId="0" borderId="0" xfId="0" applyAlignment="1">
      <alignment wrapText="1"/>
    </xf>
    <xf numFmtId="0" fontId="18" fillId="0" borderId="0" xfId="2"/>
    <xf numFmtId="0" fontId="2" fillId="0" borderId="0" xfId="36"/>
    <xf numFmtId="0" fontId="24" fillId="2" borderId="38" xfId="2" applyFont="1" applyFill="1" applyBorder="1" applyAlignment="1">
      <alignment horizontal="center" vertical="center"/>
    </xf>
    <xf numFmtId="0" fontId="25" fillId="2" borderId="39" xfId="2" applyFont="1" applyFill="1" applyBorder="1" applyAlignment="1">
      <alignment horizontal="center" vertical="center"/>
    </xf>
    <xf numFmtId="0" fontId="25" fillId="2" borderId="40" xfId="2" applyFont="1" applyFill="1" applyBorder="1" applyAlignment="1">
      <alignment horizontal="center" vertical="center"/>
    </xf>
    <xf numFmtId="0" fontId="26" fillId="0" borderId="39" xfId="2" applyFont="1" applyBorder="1" applyAlignment="1">
      <alignment horizontal="center" vertical="center"/>
    </xf>
    <xf numFmtId="0" fontId="2" fillId="0" borderId="0" xfId="37" applyAlignment="1">
      <alignment vertical="center"/>
    </xf>
    <xf numFmtId="0" fontId="31" fillId="0" borderId="56" xfId="2" applyFont="1" applyBorder="1" applyAlignment="1">
      <alignment horizontal="center" vertical="center" wrapText="1"/>
    </xf>
    <xf numFmtId="0" fontId="31" fillId="0" borderId="10" xfId="2" applyFont="1" applyBorder="1" applyAlignment="1">
      <alignment horizontal="center" vertical="center" wrapText="1"/>
    </xf>
    <xf numFmtId="0" fontId="31" fillId="0" borderId="25" xfId="2" applyFont="1" applyBorder="1" applyAlignment="1">
      <alignment horizontal="center" vertical="center" wrapText="1"/>
    </xf>
    <xf numFmtId="0" fontId="32" fillId="0" borderId="25" xfId="2" applyFont="1" applyBorder="1" applyAlignment="1">
      <alignment horizontal="center" vertical="center" wrapText="1"/>
    </xf>
    <xf numFmtId="0" fontId="32" fillId="0" borderId="10" xfId="2" applyFont="1" applyBorder="1" applyAlignment="1">
      <alignment horizontal="center" vertical="center" wrapText="1"/>
    </xf>
    <xf numFmtId="0" fontId="31" fillId="0" borderId="9" xfId="2" applyFont="1" applyBorder="1" applyAlignment="1">
      <alignment horizontal="center" vertical="center" wrapText="1"/>
    </xf>
    <xf numFmtId="0" fontId="26" fillId="0" borderId="0" xfId="2" applyFont="1" applyAlignment="1">
      <alignment horizontal="center"/>
    </xf>
    <xf numFmtId="3" fontId="30" fillId="0" borderId="59" xfId="2" applyNumberFormat="1" applyFont="1" applyBorder="1" applyAlignment="1">
      <alignment horizontal="right" vertical="center"/>
    </xf>
    <xf numFmtId="3" fontId="30" fillId="2" borderId="61" xfId="2" applyNumberFormat="1" applyFont="1" applyFill="1" applyBorder="1" applyAlignment="1">
      <alignment horizontal="right" vertical="center"/>
    </xf>
    <xf numFmtId="3" fontId="29" fillId="0" borderId="60" xfId="2" applyNumberFormat="1" applyFont="1" applyBorder="1" applyAlignment="1">
      <alignment horizontal="right" vertical="center" wrapText="1"/>
    </xf>
    <xf numFmtId="3" fontId="30" fillId="0" borderId="61" xfId="2" applyNumberFormat="1" applyFont="1" applyBorder="1" applyAlignment="1">
      <alignment horizontal="right" vertical="center"/>
    </xf>
    <xf numFmtId="3" fontId="30" fillId="0" borderId="60" xfId="2" applyNumberFormat="1" applyFont="1" applyBorder="1" applyAlignment="1">
      <alignment horizontal="right" vertical="center"/>
    </xf>
    <xf numFmtId="3" fontId="29" fillId="0" borderId="59" xfId="2" applyNumberFormat="1" applyFont="1" applyBorder="1" applyAlignment="1">
      <alignment horizontal="right" vertical="center" wrapText="1"/>
    </xf>
    <xf numFmtId="3" fontId="29" fillId="2" borderId="61" xfId="2" applyNumberFormat="1" applyFont="1" applyFill="1" applyBorder="1" applyAlignment="1">
      <alignment horizontal="right" vertical="center" wrapText="1"/>
    </xf>
    <xf numFmtId="3" fontId="29" fillId="0" borderId="62" xfId="2" applyNumberFormat="1" applyFont="1" applyBorder="1" applyAlignment="1">
      <alignment horizontal="right" vertical="center" wrapText="1"/>
    </xf>
    <xf numFmtId="0" fontId="34" fillId="0" borderId="0" xfId="2" applyFont="1"/>
    <xf numFmtId="0" fontId="31" fillId="0" borderId="21" xfId="2" applyFont="1" applyBorder="1" applyAlignment="1">
      <alignment horizontal="left" vertical="center"/>
    </xf>
    <xf numFmtId="3" fontId="29" fillId="0" borderId="21" xfId="2" applyNumberFormat="1" applyFont="1" applyBorder="1" applyAlignment="1">
      <alignment horizontal="right" vertical="center" wrapText="1"/>
    </xf>
    <xf numFmtId="3" fontId="29" fillId="0" borderId="23" xfId="2" applyNumberFormat="1" applyFont="1" applyBorder="1" applyAlignment="1">
      <alignment horizontal="right" vertical="center" wrapText="1"/>
    </xf>
    <xf numFmtId="3" fontId="29" fillId="2" borderId="4" xfId="2" applyNumberFormat="1" applyFont="1" applyFill="1" applyBorder="1" applyAlignment="1">
      <alignment horizontal="right" vertical="center" wrapText="1"/>
    </xf>
    <xf numFmtId="3" fontId="29" fillId="0" borderId="64" xfId="2" applyNumberFormat="1" applyFont="1" applyBorder="1" applyAlignment="1">
      <alignment horizontal="right" vertical="center" wrapText="1"/>
    </xf>
    <xf numFmtId="3" fontId="29" fillId="3" borderId="4" xfId="2" applyNumberFormat="1" applyFont="1" applyFill="1" applyBorder="1" applyAlignment="1">
      <alignment horizontal="right" vertical="center" wrapText="1"/>
    </xf>
    <xf numFmtId="3" fontId="29" fillId="0" borderId="4" xfId="2" applyNumberFormat="1" applyFont="1" applyBorder="1" applyAlignment="1">
      <alignment horizontal="right" vertical="center" wrapText="1"/>
    </xf>
    <xf numFmtId="3" fontId="30" fillId="4" borderId="67" xfId="2" applyNumberFormat="1" applyFont="1" applyFill="1" applyBorder="1" applyAlignment="1">
      <alignment horizontal="right" vertical="center"/>
    </xf>
    <xf numFmtId="3" fontId="30" fillId="4" borderId="69" xfId="2" applyNumberFormat="1" applyFont="1" applyFill="1" applyBorder="1" applyAlignment="1">
      <alignment horizontal="right" vertical="center"/>
    </xf>
    <xf numFmtId="3" fontId="30" fillId="4" borderId="68" xfId="2" applyNumberFormat="1" applyFont="1" applyFill="1" applyBorder="1" applyAlignment="1">
      <alignment horizontal="right" vertical="center"/>
    </xf>
    <xf numFmtId="3" fontId="30" fillId="4" borderId="70" xfId="2" applyNumberFormat="1" applyFont="1" applyFill="1" applyBorder="1" applyAlignment="1">
      <alignment horizontal="right" vertical="center"/>
    </xf>
    <xf numFmtId="3" fontId="30" fillId="0" borderId="26" xfId="2" applyNumberFormat="1" applyFont="1" applyBorder="1" applyAlignment="1">
      <alignment horizontal="right" vertical="center"/>
    </xf>
    <xf numFmtId="3" fontId="30" fillId="2" borderId="15" xfId="2" applyNumberFormat="1" applyFont="1" applyFill="1" applyBorder="1" applyAlignment="1">
      <alignment horizontal="right" vertical="center"/>
    </xf>
    <xf numFmtId="3" fontId="29" fillId="0" borderId="17" xfId="2" applyNumberFormat="1" applyFont="1" applyBorder="1" applyAlignment="1">
      <alignment horizontal="right" vertical="center" wrapText="1"/>
    </xf>
    <xf numFmtId="3" fontId="30" fillId="0" borderId="15" xfId="2" applyNumberFormat="1" applyFont="1" applyBorder="1" applyAlignment="1">
      <alignment horizontal="right" vertical="center"/>
    </xf>
    <xf numFmtId="3" fontId="29" fillId="0" borderId="26" xfId="2" applyNumberFormat="1" applyFont="1" applyBorder="1" applyAlignment="1">
      <alignment horizontal="right" vertical="center" wrapText="1"/>
    </xf>
    <xf numFmtId="3" fontId="29" fillId="0" borderId="50" xfId="2" applyNumberFormat="1" applyFont="1" applyBorder="1" applyAlignment="1">
      <alignment horizontal="right" vertical="center" wrapText="1"/>
    </xf>
    <xf numFmtId="0" fontId="29" fillId="0" borderId="71" xfId="2" applyFont="1" applyBorder="1" applyAlignment="1">
      <alignment horizontal="left" vertical="center"/>
    </xf>
    <xf numFmtId="3" fontId="30" fillId="4" borderId="20" xfId="2" applyNumberFormat="1" applyFont="1" applyFill="1" applyBorder="1" applyAlignment="1">
      <alignment horizontal="right" vertical="center"/>
    </xf>
    <xf numFmtId="0" fontId="29" fillId="0" borderId="59" xfId="2" applyFont="1" applyBorder="1" applyAlignment="1">
      <alignment horizontal="left" vertical="center"/>
    </xf>
    <xf numFmtId="3" fontId="30" fillId="3" borderId="61" xfId="2" applyNumberFormat="1" applyFont="1" applyFill="1" applyBorder="1" applyAlignment="1">
      <alignment horizontal="right" vertical="center"/>
    </xf>
    <xf numFmtId="3" fontId="29" fillId="3" borderId="61" xfId="2" applyNumberFormat="1" applyFont="1" applyFill="1" applyBorder="1" applyAlignment="1">
      <alignment horizontal="right" vertical="center" wrapText="1"/>
    </xf>
    <xf numFmtId="0" fontId="29" fillId="0" borderId="23" xfId="2" applyFont="1" applyBorder="1" applyAlignment="1">
      <alignment horizontal="left" vertical="center"/>
    </xf>
    <xf numFmtId="3" fontId="29" fillId="0" borderId="71" xfId="2" applyNumberFormat="1" applyFont="1" applyBorder="1" applyAlignment="1">
      <alignment horizontal="right" vertical="center" wrapText="1"/>
    </xf>
    <xf numFmtId="3" fontId="29" fillId="2" borderId="7" xfId="2" applyNumberFormat="1" applyFont="1" applyFill="1" applyBorder="1" applyAlignment="1">
      <alignment horizontal="right" vertical="center" wrapText="1"/>
    </xf>
    <xf numFmtId="3" fontId="29" fillId="0" borderId="18" xfId="2" applyNumberFormat="1" applyFont="1" applyBorder="1" applyAlignment="1">
      <alignment horizontal="right" vertical="center" wrapText="1"/>
    </xf>
    <xf numFmtId="3" fontId="29" fillId="0" borderId="7" xfId="2" applyNumberFormat="1" applyFont="1" applyBorder="1" applyAlignment="1">
      <alignment horizontal="right" vertical="center" wrapText="1"/>
    </xf>
    <xf numFmtId="3" fontId="29" fillId="0" borderId="73" xfId="2" applyNumberFormat="1" applyFont="1" applyBorder="1" applyAlignment="1">
      <alignment horizontal="right" vertical="center" wrapText="1"/>
    </xf>
    <xf numFmtId="3" fontId="30" fillId="0" borderId="71" xfId="2" applyNumberFormat="1" applyFont="1" applyBorder="1" applyAlignment="1">
      <alignment horizontal="right" vertical="center"/>
    </xf>
    <xf numFmtId="3" fontId="30" fillId="0" borderId="7" xfId="2" applyNumberFormat="1" applyFont="1" applyBorder="1" applyAlignment="1">
      <alignment horizontal="right" vertical="center"/>
    </xf>
    <xf numFmtId="0" fontId="29" fillId="0" borderId="45" xfId="2" applyFont="1" applyBorder="1" applyAlignment="1">
      <alignment horizontal="left" vertical="center"/>
    </xf>
    <xf numFmtId="3" fontId="30" fillId="0" borderId="74" xfId="2" applyNumberFormat="1" applyFont="1" applyBorder="1" applyAlignment="1">
      <alignment horizontal="right" vertical="center"/>
    </xf>
    <xf numFmtId="3" fontId="30" fillId="0" borderId="75" xfId="2" applyNumberFormat="1" applyFont="1" applyBorder="1" applyAlignment="1">
      <alignment horizontal="right" vertical="center"/>
    </xf>
    <xf numFmtId="3" fontId="29" fillId="0" borderId="11" xfId="2" applyNumberFormat="1" applyFont="1" applyBorder="1" applyAlignment="1">
      <alignment horizontal="right" vertical="center" wrapText="1"/>
    </xf>
    <xf numFmtId="3" fontId="29" fillId="2" borderId="11" xfId="2" applyNumberFormat="1" applyFont="1" applyFill="1" applyBorder="1" applyAlignment="1">
      <alignment horizontal="right" vertical="center" wrapText="1"/>
    </xf>
    <xf numFmtId="3" fontId="30" fillId="4" borderId="79" xfId="2" applyNumberFormat="1" applyFont="1" applyFill="1" applyBorder="1" applyAlignment="1">
      <alignment horizontal="right" vertical="center"/>
    </xf>
    <xf numFmtId="3" fontId="30" fillId="4" borderId="80" xfId="2" applyNumberFormat="1" applyFont="1" applyFill="1" applyBorder="1" applyAlignment="1">
      <alignment horizontal="right" vertical="center"/>
    </xf>
    <xf numFmtId="0" fontId="31" fillId="0" borderId="17" xfId="2" applyFont="1" applyBorder="1" applyAlignment="1">
      <alignment horizontal="left" vertical="center"/>
    </xf>
    <xf numFmtId="3" fontId="29" fillId="0" borderId="15" xfId="2" applyNumberFormat="1" applyFont="1" applyBorder="1" applyAlignment="1">
      <alignment horizontal="right" vertical="center" wrapText="1"/>
    </xf>
    <xf numFmtId="3" fontId="29" fillId="0" borderId="82" xfId="2" applyNumberFormat="1" applyFont="1" applyBorder="1" applyAlignment="1">
      <alignment horizontal="right" vertical="center" wrapText="1"/>
    </xf>
    <xf numFmtId="0" fontId="29" fillId="2" borderId="45" xfId="2" applyFont="1" applyFill="1" applyBorder="1" applyAlignment="1">
      <alignment horizontal="left" vertical="center"/>
    </xf>
    <xf numFmtId="3" fontId="30" fillId="2" borderId="59" xfId="2" applyNumberFormat="1" applyFont="1" applyFill="1" applyBorder="1" applyAlignment="1">
      <alignment horizontal="right" vertical="center"/>
    </xf>
    <xf numFmtId="3" fontId="30" fillId="0" borderId="61" xfId="2" applyNumberFormat="1" applyFont="1" applyFill="1" applyBorder="1" applyAlignment="1">
      <alignment horizontal="right" vertical="center"/>
    </xf>
    <xf numFmtId="0" fontId="30" fillId="0" borderId="73" xfId="2" applyFont="1" applyBorder="1" applyAlignment="1">
      <alignment horizontal="left" vertical="center"/>
    </xf>
    <xf numFmtId="0" fontId="30" fillId="0" borderId="30" xfId="2" applyFont="1" applyBorder="1" applyAlignment="1">
      <alignment vertical="center"/>
    </xf>
    <xf numFmtId="3" fontId="30" fillId="2" borderId="7" xfId="2" applyNumberFormat="1" applyFont="1" applyFill="1" applyBorder="1" applyAlignment="1">
      <alignment horizontal="right" vertical="center"/>
    </xf>
    <xf numFmtId="3" fontId="30" fillId="0" borderId="18" xfId="2" applyNumberFormat="1" applyFont="1" applyBorder="1" applyAlignment="1">
      <alignment horizontal="right" vertical="center" wrapText="1"/>
    </xf>
    <xf numFmtId="3" fontId="30" fillId="0" borderId="29" xfId="2" applyNumberFormat="1" applyFont="1" applyBorder="1" applyAlignment="1">
      <alignment horizontal="right" vertical="center"/>
    </xf>
    <xf numFmtId="3" fontId="30" fillId="3" borderId="7" xfId="2" applyNumberFormat="1" applyFont="1" applyFill="1" applyBorder="1" applyAlignment="1">
      <alignment horizontal="right" vertical="center"/>
    </xf>
    <xf numFmtId="3" fontId="30" fillId="0" borderId="30" xfId="2" applyNumberFormat="1" applyFont="1" applyBorder="1" applyAlignment="1">
      <alignment horizontal="right" vertical="center" wrapText="1"/>
    </xf>
    <xf numFmtId="3" fontId="30" fillId="0" borderId="7" xfId="2" applyNumberFormat="1" applyFont="1" applyFill="1" applyBorder="1" applyAlignment="1">
      <alignment horizontal="right" vertical="center"/>
    </xf>
    <xf numFmtId="3" fontId="30" fillId="0" borderId="18" xfId="2" applyNumberFormat="1" applyFont="1" applyBorder="1" applyAlignment="1">
      <alignment horizontal="right" vertical="center"/>
    </xf>
    <xf numFmtId="3" fontId="30" fillId="0" borderId="71" xfId="2" applyNumberFormat="1" applyFont="1" applyBorder="1" applyAlignment="1">
      <alignment horizontal="right" vertical="center" wrapText="1"/>
    </xf>
    <xf numFmtId="3" fontId="30" fillId="2" borderId="7" xfId="2" applyNumberFormat="1" applyFont="1" applyFill="1" applyBorder="1" applyAlignment="1">
      <alignment horizontal="right" vertical="center" wrapText="1"/>
    </xf>
    <xf numFmtId="3" fontId="30" fillId="0" borderId="82" xfId="2" applyNumberFormat="1" applyFont="1" applyBorder="1" applyAlignment="1">
      <alignment horizontal="right" vertical="center" wrapText="1"/>
    </xf>
    <xf numFmtId="0" fontId="36" fillId="0" borderId="0" xfId="2" applyFont="1"/>
    <xf numFmtId="3" fontId="30" fillId="4" borderId="78" xfId="2" applyNumberFormat="1" applyFont="1" applyFill="1" applyBorder="1" applyAlignment="1">
      <alignment horizontal="right" vertical="center"/>
    </xf>
    <xf numFmtId="3" fontId="30" fillId="4" borderId="83" xfId="2" applyNumberFormat="1" applyFont="1" applyFill="1" applyBorder="1" applyAlignment="1">
      <alignment horizontal="right" vertical="center"/>
    </xf>
    <xf numFmtId="0" fontId="29" fillId="0" borderId="60" xfId="2" applyFont="1" applyBorder="1" applyAlignment="1">
      <alignment vertical="center"/>
    </xf>
    <xf numFmtId="3" fontId="30" fillId="2" borderId="74" xfId="2" applyNumberFormat="1" applyFont="1" applyFill="1" applyBorder="1" applyAlignment="1">
      <alignment horizontal="right" vertical="center"/>
    </xf>
    <xf numFmtId="3" fontId="29" fillId="3" borderId="7" xfId="2" applyNumberFormat="1" applyFont="1" applyFill="1" applyBorder="1" applyAlignment="1">
      <alignment horizontal="right" vertical="center" wrapText="1"/>
    </xf>
    <xf numFmtId="0" fontId="29" fillId="0" borderId="18" xfId="2" applyFont="1" applyBorder="1" applyAlignment="1">
      <alignment vertical="center"/>
    </xf>
    <xf numFmtId="0" fontId="29" fillId="0" borderId="43" xfId="2" applyFont="1" applyBorder="1" applyAlignment="1">
      <alignment horizontal="left" vertical="center"/>
    </xf>
    <xf numFmtId="3" fontId="30" fillId="2" borderId="44" xfId="2" applyNumberFormat="1" applyFont="1" applyFill="1" applyBorder="1" applyAlignment="1">
      <alignment horizontal="right" vertical="center"/>
    </xf>
    <xf numFmtId="3" fontId="30" fillId="4" borderId="10" xfId="2" applyNumberFormat="1" applyFont="1" applyFill="1" applyBorder="1" applyAlignment="1">
      <alignment horizontal="right" vertical="center"/>
    </xf>
    <xf numFmtId="3" fontId="29" fillId="0" borderId="59" xfId="2" applyNumberFormat="1" applyFont="1" applyBorder="1" applyAlignment="1">
      <alignment horizontal="right" vertical="center"/>
    </xf>
    <xf numFmtId="3" fontId="29" fillId="0" borderId="61" xfId="2" applyNumberFormat="1" applyFont="1" applyBorder="1" applyAlignment="1">
      <alignment horizontal="right" vertical="center"/>
    </xf>
    <xf numFmtId="3" fontId="29" fillId="0" borderId="60" xfId="2" applyNumberFormat="1" applyFont="1" applyBorder="1" applyAlignment="1">
      <alignment horizontal="right" vertical="center"/>
    </xf>
    <xf numFmtId="3" fontId="29" fillId="0" borderId="74" xfId="2" applyNumberFormat="1" applyFont="1" applyBorder="1" applyAlignment="1">
      <alignment horizontal="right" vertical="center"/>
    </xf>
    <xf numFmtId="3" fontId="29" fillId="0" borderId="77" xfId="2" applyNumberFormat="1" applyFont="1" applyBorder="1" applyAlignment="1">
      <alignment horizontal="right" vertical="center"/>
    </xf>
    <xf numFmtId="3" fontId="29" fillId="0" borderId="75" xfId="2" applyNumberFormat="1" applyFont="1" applyBorder="1" applyAlignment="1">
      <alignment horizontal="right" vertical="center"/>
    </xf>
    <xf numFmtId="3" fontId="29" fillId="0" borderId="23" xfId="2" applyNumberFormat="1" applyFont="1" applyBorder="1" applyAlignment="1">
      <alignment horizontal="right" vertical="center"/>
    </xf>
    <xf numFmtId="3" fontId="29" fillId="3" borderId="4" xfId="2" applyNumberFormat="1" applyFont="1" applyFill="1" applyBorder="1" applyAlignment="1">
      <alignment horizontal="right" vertical="center"/>
    </xf>
    <xf numFmtId="3" fontId="29" fillId="0" borderId="21" xfId="2" applyNumberFormat="1" applyFont="1" applyBorder="1" applyAlignment="1">
      <alignment horizontal="right" vertical="center"/>
    </xf>
    <xf numFmtId="3" fontId="29" fillId="0" borderId="6" xfId="2" applyNumberFormat="1" applyFont="1" applyBorder="1" applyAlignment="1">
      <alignment horizontal="right" vertical="center"/>
    </xf>
    <xf numFmtId="3" fontId="29" fillId="0" borderId="4" xfId="2" applyNumberFormat="1" applyFont="1" applyBorder="1" applyAlignment="1">
      <alignment horizontal="right" vertical="center"/>
    </xf>
    <xf numFmtId="3" fontId="29" fillId="0" borderId="5" xfId="2" applyNumberFormat="1" applyFont="1" applyBorder="1" applyAlignment="1">
      <alignment horizontal="right" vertical="center"/>
    </xf>
    <xf numFmtId="3" fontId="29" fillId="0" borderId="85" xfId="2" applyNumberFormat="1" applyFont="1" applyBorder="1" applyAlignment="1">
      <alignment horizontal="right" vertical="center"/>
    </xf>
    <xf numFmtId="3" fontId="29" fillId="6" borderId="24" xfId="2" applyNumberFormat="1" applyFont="1" applyFill="1" applyBorder="1" applyAlignment="1">
      <alignment horizontal="right" vertical="center"/>
    </xf>
    <xf numFmtId="3" fontId="29" fillId="6" borderId="20" xfId="2" applyNumberFormat="1" applyFont="1" applyFill="1" applyBorder="1" applyAlignment="1">
      <alignment horizontal="right" vertical="center"/>
    </xf>
    <xf numFmtId="3" fontId="29" fillId="6" borderId="22" xfId="2" applyNumberFormat="1" applyFont="1" applyFill="1" applyBorder="1" applyAlignment="1">
      <alignment horizontal="right" vertical="center"/>
    </xf>
    <xf numFmtId="3" fontId="29" fillId="6" borderId="19" xfId="2" applyNumberFormat="1" applyFont="1" applyFill="1" applyBorder="1" applyAlignment="1">
      <alignment horizontal="right" vertical="center"/>
    </xf>
    <xf numFmtId="3" fontId="29" fillId="6" borderId="27" xfId="2" applyNumberFormat="1" applyFont="1" applyFill="1" applyBorder="1" applyAlignment="1">
      <alignment horizontal="right" vertical="center"/>
    </xf>
    <xf numFmtId="3" fontId="29" fillId="6" borderId="87" xfId="2" applyNumberFormat="1" applyFont="1" applyFill="1" applyBorder="1" applyAlignment="1">
      <alignment horizontal="right" vertical="center"/>
    </xf>
    <xf numFmtId="3" fontId="29" fillId="0" borderId="26" xfId="2" applyNumberFormat="1" applyFont="1" applyBorder="1" applyAlignment="1">
      <alignment horizontal="right" vertical="center"/>
    </xf>
    <xf numFmtId="3" fontId="29" fillId="0" borderId="15" xfId="2" applyNumberFormat="1" applyFont="1" applyBorder="1" applyAlignment="1">
      <alignment horizontal="right" vertical="center"/>
    </xf>
    <xf numFmtId="3" fontId="29" fillId="0" borderId="17" xfId="2" applyNumberFormat="1" applyFont="1" applyBorder="1" applyAlignment="1">
      <alignment horizontal="right" vertical="center"/>
    </xf>
    <xf numFmtId="3" fontId="29" fillId="0" borderId="14" xfId="2" applyNumberFormat="1" applyFont="1" applyBorder="1" applyAlignment="1">
      <alignment horizontal="right" vertical="center"/>
    </xf>
    <xf numFmtId="3" fontId="29" fillId="0" borderId="16" xfId="2" applyNumberFormat="1" applyFont="1" applyBorder="1" applyAlignment="1">
      <alignment horizontal="right" vertical="center"/>
    </xf>
    <xf numFmtId="3" fontId="29" fillId="0" borderId="51" xfId="2" applyNumberFormat="1" applyFont="1" applyBorder="1" applyAlignment="1">
      <alignment horizontal="right" vertical="center"/>
    </xf>
    <xf numFmtId="3" fontId="29" fillId="2" borderId="4" xfId="2" applyNumberFormat="1" applyFont="1" applyFill="1" applyBorder="1" applyAlignment="1">
      <alignment horizontal="right" vertical="center"/>
    </xf>
    <xf numFmtId="3" fontId="29" fillId="6" borderId="28" xfId="2" applyNumberFormat="1" applyFont="1" applyFill="1" applyBorder="1" applyAlignment="1">
      <alignment horizontal="right" vertical="center"/>
    </xf>
    <xf numFmtId="3" fontId="29" fillId="6" borderId="89" xfId="2" applyNumberFormat="1" applyFont="1" applyFill="1" applyBorder="1" applyAlignment="1">
      <alignment horizontal="right" vertical="center"/>
    </xf>
    <xf numFmtId="3" fontId="29" fillId="0" borderId="71" xfId="2" applyNumberFormat="1" applyFont="1" applyBorder="1" applyAlignment="1">
      <alignment horizontal="right" vertical="center"/>
    </xf>
    <xf numFmtId="3" fontId="29" fillId="0" borderId="7" xfId="2" applyNumberFormat="1" applyFont="1" applyBorder="1" applyAlignment="1">
      <alignment horizontal="right" vertical="center"/>
    </xf>
    <xf numFmtId="3" fontId="29" fillId="0" borderId="18" xfId="2" applyNumberFormat="1" applyFont="1" applyBorder="1" applyAlignment="1">
      <alignment horizontal="right" vertical="center"/>
    </xf>
    <xf numFmtId="3" fontId="29" fillId="0" borderId="29" xfId="2" applyNumberFormat="1" applyFont="1" applyBorder="1" applyAlignment="1">
      <alignment horizontal="right" vertical="center"/>
    </xf>
    <xf numFmtId="3" fontId="29" fillId="0" borderId="30" xfId="2" applyNumberFormat="1" applyFont="1" applyBorder="1" applyAlignment="1">
      <alignment horizontal="right" vertical="center"/>
    </xf>
    <xf numFmtId="3" fontId="29" fillId="0" borderId="90" xfId="2" applyNumberFormat="1" applyFont="1" applyBorder="1" applyAlignment="1">
      <alignment horizontal="right" vertical="center"/>
    </xf>
    <xf numFmtId="3" fontId="29" fillId="6" borderId="67" xfId="2" applyNumberFormat="1" applyFont="1" applyFill="1" applyBorder="1" applyAlignment="1">
      <alignment horizontal="right" vertical="center"/>
    </xf>
    <xf numFmtId="3" fontId="29" fillId="6" borderId="69" xfId="2" applyNumberFormat="1" applyFont="1" applyFill="1" applyBorder="1" applyAlignment="1">
      <alignment horizontal="right" vertical="center"/>
    </xf>
    <xf numFmtId="3" fontId="29" fillId="6" borderId="68" xfId="2" applyNumberFormat="1" applyFont="1" applyFill="1" applyBorder="1" applyAlignment="1">
      <alignment horizontal="right" vertical="center"/>
    </xf>
    <xf numFmtId="3" fontId="29" fillId="6" borderId="79" xfId="2" applyNumberFormat="1" applyFont="1" applyFill="1" applyBorder="1" applyAlignment="1">
      <alignment horizontal="right" vertical="center"/>
    </xf>
    <xf numFmtId="3" fontId="29" fillId="6" borderId="80" xfId="2" applyNumberFormat="1" applyFont="1" applyFill="1" applyBorder="1" applyAlignment="1">
      <alignment horizontal="right" vertical="center"/>
    </xf>
    <xf numFmtId="3" fontId="29" fillId="6" borderId="83" xfId="2" applyNumberFormat="1" applyFont="1" applyFill="1" applyBorder="1" applyAlignment="1">
      <alignment horizontal="right" vertical="center"/>
    </xf>
    <xf numFmtId="0" fontId="24" fillId="2" borderId="0" xfId="2" applyFont="1" applyFill="1"/>
    <xf numFmtId="0" fontId="25" fillId="2" borderId="0" xfId="2" applyFont="1" applyFill="1"/>
    <xf numFmtId="0" fontId="38" fillId="2" borderId="0" xfId="2" applyFont="1" applyFill="1"/>
    <xf numFmtId="0" fontId="18" fillId="0" borderId="0" xfId="2" applyAlignment="1">
      <alignment horizontal="left"/>
    </xf>
    <xf numFmtId="3" fontId="18" fillId="0" borderId="0" xfId="2" applyNumberFormat="1" applyAlignment="1">
      <alignment horizontal="left"/>
    </xf>
    <xf numFmtId="3" fontId="18" fillId="0" borderId="0" xfId="2" applyNumberFormat="1"/>
    <xf numFmtId="0" fontId="22" fillId="0" borderId="0" xfId="2" applyFont="1"/>
    <xf numFmtId="0" fontId="0" fillId="0" borderId="0" xfId="2" applyFont="1" applyAlignment="1">
      <alignment horizontal="left"/>
    </xf>
    <xf numFmtId="3" fontId="39" fillId="0" borderId="0" xfId="2" applyNumberFormat="1" applyFont="1"/>
    <xf numFmtId="3" fontId="41" fillId="0" borderId="4" xfId="2" applyNumberFormat="1" applyFont="1" applyBorder="1"/>
    <xf numFmtId="0" fontId="22" fillId="0" borderId="4" xfId="2" applyFont="1" applyBorder="1"/>
    <xf numFmtId="0" fontId="18" fillId="0" borderId="4" xfId="2" applyBorder="1"/>
    <xf numFmtId="0" fontId="41" fillId="0" borderId="4" xfId="2" applyFont="1" applyBorder="1"/>
    <xf numFmtId="3" fontId="18" fillId="0" borderId="4" xfId="2" applyNumberFormat="1" applyBorder="1"/>
    <xf numFmtId="0" fontId="41" fillId="0" borderId="0" xfId="2" applyFont="1" applyAlignment="1">
      <alignment horizontal="left"/>
    </xf>
    <xf numFmtId="3" fontId="41" fillId="0" borderId="0" xfId="2" applyNumberFormat="1" applyFont="1"/>
    <xf numFmtId="0" fontId="41" fillId="0" borderId="0" xfId="2" applyFont="1"/>
    <xf numFmtId="0" fontId="42" fillId="0" borderId="4" xfId="2" applyFont="1" applyBorder="1"/>
    <xf numFmtId="0" fontId="33" fillId="0" borderId="0" xfId="36" applyFont="1"/>
    <xf numFmtId="0" fontId="2" fillId="2" borderId="0" xfId="36" applyFill="1"/>
    <xf numFmtId="3" fontId="2" fillId="0" borderId="0" xfId="36" applyNumberFormat="1"/>
    <xf numFmtId="3" fontId="43" fillId="0" borderId="0" xfId="36" applyNumberFormat="1" applyFont="1"/>
    <xf numFmtId="3" fontId="29" fillId="3" borderId="47" xfId="2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45" fillId="0" borderId="0" xfId="2" applyFont="1" applyAlignment="1">
      <alignment vertical="center" wrapText="1"/>
    </xf>
    <xf numFmtId="0" fontId="20" fillId="0" borderId="4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45" fillId="0" borderId="4" xfId="39" applyFont="1" applyBorder="1" applyAlignment="1">
      <alignment horizontal="center" vertical="center" wrapText="1"/>
    </xf>
    <xf numFmtId="0" fontId="45" fillId="0" borderId="4" xfId="40" applyFont="1" applyBorder="1" applyAlignment="1">
      <alignment vertical="center" wrapText="1"/>
    </xf>
    <xf numFmtId="10" fontId="44" fillId="0" borderId="4" xfId="38" applyNumberFormat="1" applyFont="1" applyFill="1" applyBorder="1" applyAlignment="1">
      <alignment horizontal="right" vertical="center"/>
    </xf>
    <xf numFmtId="10" fontId="44" fillId="2" borderId="4" xfId="38" applyNumberFormat="1" applyFont="1" applyFill="1" applyBorder="1" applyAlignment="1">
      <alignment horizontal="right" vertical="center"/>
    </xf>
    <xf numFmtId="10" fontId="44" fillId="0" borderId="4" xfId="38" applyNumberFormat="1" applyFont="1" applyBorder="1" applyAlignment="1">
      <alignment vertical="center"/>
    </xf>
    <xf numFmtId="10" fontId="44" fillId="0" borderId="4" xfId="38" applyNumberFormat="1" applyFont="1" applyBorder="1" applyAlignment="1">
      <alignment horizontal="right" vertical="center"/>
    </xf>
    <xf numFmtId="3" fontId="45" fillId="0" borderId="4" xfId="40" applyNumberFormat="1" applyFont="1" applyBorder="1" applyAlignment="1">
      <alignment vertical="center" wrapText="1"/>
    </xf>
    <xf numFmtId="10" fontId="44" fillId="0" borderId="4" xfId="39" applyNumberFormat="1" applyFont="1" applyBorder="1" applyAlignment="1">
      <alignment horizontal="right" vertical="center"/>
    </xf>
    <xf numFmtId="0" fontId="18" fillId="0" borderId="5" xfId="0" applyFont="1" applyBorder="1" applyAlignment="1">
      <alignment horizontal="center"/>
    </xf>
    <xf numFmtId="0" fontId="18" fillId="0" borderId="8" xfId="0" applyFont="1" applyBorder="1"/>
    <xf numFmtId="0" fontId="18" fillId="0" borderId="6" xfId="0" applyFont="1" applyBorder="1"/>
    <xf numFmtId="10" fontId="44" fillId="0" borderId="4" xfId="38" applyNumberFormat="1" applyFont="1" applyBorder="1"/>
    <xf numFmtId="0" fontId="18" fillId="0" borderId="4" xfId="0" applyFont="1" applyBorder="1" applyAlignment="1">
      <alignment horizontal="right" vertical="center"/>
    </xf>
    <xf numFmtId="0" fontId="44" fillId="0" borderId="4" xfId="0" applyFont="1" applyBorder="1" applyAlignment="1">
      <alignment horizontal="center" vertical="center"/>
    </xf>
    <xf numFmtId="10" fontId="44" fillId="0" borderId="4" xfId="0" applyNumberFormat="1" applyFont="1" applyBorder="1"/>
    <xf numFmtId="0" fontId="44" fillId="0" borderId="5" xfId="0" applyFont="1" applyBorder="1" applyAlignment="1">
      <alignment horizontal="center"/>
    </xf>
    <xf numFmtId="0" fontId="44" fillId="0" borderId="8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44" fillId="0" borderId="8" xfId="0" applyFont="1" applyBorder="1"/>
    <xf numFmtId="0" fontId="44" fillId="0" borderId="6" xfId="0" applyFont="1" applyBorder="1"/>
    <xf numFmtId="10" fontId="44" fillId="0" borderId="0" xfId="38" applyNumberFormat="1" applyFont="1" applyBorder="1" applyAlignment="1">
      <alignment horizontal="right" vertical="center"/>
    </xf>
    <xf numFmtId="0" fontId="44" fillId="0" borderId="4" xfId="0" applyFont="1" applyBorder="1" applyAlignment="1">
      <alignment horizontal="center"/>
    </xf>
    <xf numFmtId="10" fontId="44" fillId="0" borderId="0" xfId="38" applyNumberFormat="1" applyFont="1" applyFill="1" applyBorder="1" applyAlignment="1">
      <alignment horizontal="right" vertical="center"/>
    </xf>
    <xf numFmtId="10" fontId="47" fillId="2" borderId="4" xfId="0" applyNumberFormat="1" applyFont="1" applyFill="1" applyBorder="1"/>
    <xf numFmtId="10" fontId="47" fillId="2" borderId="4" xfId="0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47" fillId="0" borderId="0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3" fontId="45" fillId="0" borderId="4" xfId="0" applyNumberFormat="1" applyFont="1" applyBorder="1" applyAlignment="1">
      <alignment vertical="center"/>
    </xf>
    <xf numFmtId="3" fontId="47" fillId="0" borderId="4" xfId="0" applyNumberFormat="1" applyFont="1" applyBorder="1" applyAlignment="1">
      <alignment vertical="center"/>
    </xf>
    <xf numFmtId="0" fontId="40" fillId="0" borderId="4" xfId="2" applyFont="1" applyBorder="1" applyAlignment="1">
      <alignment horizontal="center"/>
    </xf>
    <xf numFmtId="0" fontId="40" fillId="0" borderId="5" xfId="2" applyFont="1" applyBorder="1" applyAlignment="1">
      <alignment horizontal="center"/>
    </xf>
    <xf numFmtId="0" fontId="40" fillId="0" borderId="8" xfId="2" applyFont="1" applyBorder="1" applyAlignment="1">
      <alignment horizontal="center"/>
    </xf>
    <xf numFmtId="0" fontId="40" fillId="0" borderId="6" xfId="2" applyFont="1" applyBorder="1" applyAlignment="1">
      <alignment horizontal="center"/>
    </xf>
    <xf numFmtId="0" fontId="41" fillId="0" borderId="4" xfId="2" applyFont="1" applyBorder="1" applyAlignment="1">
      <alignment horizontal="center" vertical="center"/>
    </xf>
    <xf numFmtId="0" fontId="33" fillId="5" borderId="84" xfId="2" applyFont="1" applyFill="1" applyBorder="1" applyAlignment="1">
      <alignment horizontal="center" vertical="center"/>
    </xf>
    <xf numFmtId="0" fontId="33" fillId="5" borderId="0" xfId="2" applyFont="1" applyFill="1" applyBorder="1" applyAlignment="1">
      <alignment horizontal="center" vertical="center"/>
    </xf>
    <xf numFmtId="0" fontId="33" fillId="5" borderId="91" xfId="2" applyFont="1" applyFill="1" applyBorder="1" applyAlignment="1">
      <alignment horizontal="center" vertical="center"/>
    </xf>
    <xf numFmtId="0" fontId="33" fillId="5" borderId="37" xfId="2" applyFont="1" applyFill="1" applyBorder="1" applyAlignment="1">
      <alignment horizontal="center" vertical="center"/>
    </xf>
    <xf numFmtId="0" fontId="29" fillId="0" borderId="71" xfId="2" applyFont="1" applyBorder="1" applyAlignment="1">
      <alignment horizontal="left" vertical="center"/>
    </xf>
    <xf numFmtId="0" fontId="29" fillId="0" borderId="30" xfId="2" applyFont="1" applyBorder="1" applyAlignment="1">
      <alignment horizontal="left" vertical="center"/>
    </xf>
    <xf numFmtId="0" fontId="29" fillId="0" borderId="23" xfId="2" applyFont="1" applyBorder="1" applyAlignment="1">
      <alignment vertical="center"/>
    </xf>
    <xf numFmtId="0" fontId="29" fillId="0" borderId="5" xfId="2" applyFont="1" applyBorder="1" applyAlignment="1">
      <alignment vertical="center"/>
    </xf>
    <xf numFmtId="0" fontId="29" fillId="0" borderId="23" xfId="2" applyFont="1" applyBorder="1" applyAlignment="1">
      <alignment horizontal="left" vertical="center"/>
    </xf>
    <xf numFmtId="0" fontId="29" fillId="0" borderId="5" xfId="2" applyFont="1" applyBorder="1" applyAlignment="1">
      <alignment horizontal="left" vertical="center"/>
    </xf>
    <xf numFmtId="0" fontId="29" fillId="6" borderId="67" xfId="2" applyFont="1" applyFill="1" applyBorder="1" applyAlignment="1">
      <alignment vertical="center"/>
    </xf>
    <xf numFmtId="0" fontId="29" fillId="6" borderId="80" xfId="2" applyFont="1" applyFill="1" applyBorder="1" applyAlignment="1">
      <alignment vertical="center"/>
    </xf>
    <xf numFmtId="0" fontId="33" fillId="5" borderId="88" xfId="2" applyFont="1" applyFill="1" applyBorder="1" applyAlignment="1">
      <alignment horizontal="center" vertical="center"/>
    </xf>
    <xf numFmtId="0" fontId="33" fillId="5" borderId="35" xfId="2" applyFont="1" applyFill="1" applyBorder="1" applyAlignment="1">
      <alignment horizontal="center" vertical="center"/>
    </xf>
    <xf numFmtId="0" fontId="33" fillId="5" borderId="86" xfId="2" applyFont="1" applyFill="1" applyBorder="1" applyAlignment="1">
      <alignment horizontal="center" vertical="center"/>
    </xf>
    <xf numFmtId="0" fontId="33" fillId="5" borderId="1" xfId="2" applyFont="1" applyFill="1" applyBorder="1" applyAlignment="1">
      <alignment horizontal="center" vertical="center"/>
    </xf>
    <xf numFmtId="0" fontId="29" fillId="0" borderId="26" xfId="2" applyFont="1" applyBorder="1" applyAlignment="1">
      <alignment horizontal="left" vertical="center"/>
    </xf>
    <xf numFmtId="0" fontId="29" fillId="0" borderId="16" xfId="2" applyFont="1" applyBorder="1" applyAlignment="1">
      <alignment horizontal="left" vertical="center"/>
    </xf>
    <xf numFmtId="0" fontId="29" fillId="6" borderId="24" xfId="2" applyFont="1" applyFill="1" applyBorder="1" applyAlignment="1">
      <alignment vertical="center"/>
    </xf>
    <xf numFmtId="0" fontId="29" fillId="6" borderId="27" xfId="2" applyFont="1" applyFill="1" applyBorder="1" applyAlignment="1">
      <alignment vertical="center"/>
    </xf>
    <xf numFmtId="0" fontId="33" fillId="2" borderId="58" xfId="2" applyFont="1" applyFill="1" applyBorder="1" applyAlignment="1">
      <alignment horizontal="center" vertical="center"/>
    </xf>
    <xf numFmtId="0" fontId="33" fillId="2" borderId="65" xfId="2" applyFont="1" applyFill="1" applyBorder="1" applyAlignment="1">
      <alignment horizontal="center" vertical="center"/>
    </xf>
    <xf numFmtId="0" fontId="33" fillId="2" borderId="39" xfId="2" applyFont="1" applyFill="1" applyBorder="1" applyAlignment="1">
      <alignment horizontal="center" vertical="center" wrapText="1"/>
    </xf>
    <xf numFmtId="0" fontId="33" fillId="2" borderId="66" xfId="2" applyFont="1" applyFill="1" applyBorder="1" applyAlignment="1">
      <alignment horizontal="center" vertical="center" wrapText="1"/>
    </xf>
    <xf numFmtId="0" fontId="24" fillId="2" borderId="39" xfId="2" applyFont="1" applyFill="1" applyBorder="1" applyAlignment="1">
      <alignment horizontal="center" vertical="center" wrapText="1"/>
    </xf>
    <xf numFmtId="0" fontId="24" fillId="2" borderId="66" xfId="2" applyFont="1" applyFill="1" applyBorder="1" applyAlignment="1">
      <alignment horizontal="center" vertical="center" wrapText="1"/>
    </xf>
    <xf numFmtId="0" fontId="30" fillId="4" borderId="67" xfId="2" applyFont="1" applyFill="1" applyBorder="1" applyAlignment="1">
      <alignment horizontal="center" vertical="center"/>
    </xf>
    <xf numFmtId="0" fontId="30" fillId="4" borderId="68" xfId="2" applyFont="1" applyFill="1" applyBorder="1" applyAlignment="1">
      <alignment horizontal="center" vertical="center"/>
    </xf>
    <xf numFmtId="0" fontId="33" fillId="5" borderId="38" xfId="2" applyFont="1" applyFill="1" applyBorder="1" applyAlignment="1">
      <alignment horizontal="center" vertical="center"/>
    </xf>
    <xf numFmtId="0" fontId="33" fillId="5" borderId="47" xfId="2" applyFont="1" applyFill="1" applyBorder="1" applyAlignment="1">
      <alignment horizontal="center" vertical="center"/>
    </xf>
    <xf numFmtId="0" fontId="33" fillId="5" borderId="48" xfId="2" applyFont="1" applyFill="1" applyBorder="1" applyAlignment="1">
      <alignment horizontal="center" vertical="center"/>
    </xf>
    <xf numFmtId="0" fontId="33" fillId="5" borderId="55" xfId="2" applyFont="1" applyFill="1" applyBorder="1" applyAlignment="1">
      <alignment horizontal="center" vertical="center"/>
    </xf>
    <xf numFmtId="0" fontId="33" fillId="5" borderId="3" xfId="2" applyFont="1" applyFill="1" applyBorder="1" applyAlignment="1">
      <alignment horizontal="center" vertical="center"/>
    </xf>
    <xf numFmtId="0" fontId="29" fillId="0" borderId="76" xfId="2" applyFont="1" applyBorder="1" applyAlignment="1">
      <alignment horizontal="left" vertical="center"/>
    </xf>
    <xf numFmtId="0" fontId="29" fillId="0" borderId="75" xfId="2" applyFont="1" applyBorder="1" applyAlignment="1">
      <alignment horizontal="left" vertical="center"/>
    </xf>
    <xf numFmtId="0" fontId="24" fillId="2" borderId="63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2" borderId="57" xfId="2" applyFont="1" applyFill="1" applyBorder="1" applyAlignment="1">
      <alignment horizontal="center" vertical="center" wrapText="1"/>
    </xf>
    <xf numFmtId="0" fontId="37" fillId="2" borderId="66" xfId="2" applyFont="1" applyFill="1" applyBorder="1" applyAlignment="1">
      <alignment horizontal="center" vertical="center" wrapText="1"/>
    </xf>
    <xf numFmtId="0" fontId="30" fillId="4" borderId="80" xfId="2" applyFont="1" applyFill="1" applyBorder="1" applyAlignment="1">
      <alignment horizontal="center" vertical="center"/>
    </xf>
    <xf numFmtId="0" fontId="33" fillId="2" borderId="63" xfId="2" applyFont="1" applyFill="1" applyBorder="1" applyAlignment="1">
      <alignment horizontal="center" vertical="center"/>
    </xf>
    <xf numFmtId="0" fontId="33" fillId="2" borderId="57" xfId="2" applyFont="1" applyFill="1" applyBorder="1" applyAlignment="1">
      <alignment horizontal="center" vertical="center" wrapText="1"/>
    </xf>
    <xf numFmtId="0" fontId="29" fillId="0" borderId="43" xfId="2" applyFont="1" applyBorder="1" applyAlignment="1">
      <alignment horizontal="left" vertical="center"/>
    </xf>
    <xf numFmtId="0" fontId="33" fillId="2" borderId="52" xfId="2" applyFont="1" applyFill="1" applyBorder="1" applyAlignment="1">
      <alignment horizontal="center" vertical="center"/>
    </xf>
    <xf numFmtId="0" fontId="33" fillId="2" borderId="2" xfId="2" applyFont="1" applyFill="1" applyBorder="1" applyAlignment="1">
      <alignment horizontal="center" vertical="center" wrapText="1"/>
    </xf>
    <xf numFmtId="0" fontId="24" fillId="2" borderId="2" xfId="2" applyFont="1" applyFill="1" applyBorder="1" applyAlignment="1">
      <alignment horizontal="center" vertical="center" wrapText="1"/>
    </xf>
    <xf numFmtId="0" fontId="31" fillId="0" borderId="81" xfId="2" applyFont="1" applyBorder="1" applyAlignment="1">
      <alignment horizontal="left" vertical="center"/>
    </xf>
    <xf numFmtId="0" fontId="31" fillId="0" borderId="71" xfId="2" applyFont="1" applyBorder="1" applyAlignment="1">
      <alignment horizontal="left" vertical="center"/>
    </xf>
    <xf numFmtId="0" fontId="32" fillId="4" borderId="67" xfId="2" applyFont="1" applyFill="1" applyBorder="1" applyAlignment="1">
      <alignment horizontal="center" vertical="center"/>
    </xf>
    <xf numFmtId="0" fontId="32" fillId="4" borderId="68" xfId="2" applyFont="1" applyFill="1" applyBorder="1" applyAlignment="1">
      <alignment horizontal="center" vertical="center"/>
    </xf>
    <xf numFmtId="0" fontId="33" fillId="0" borderId="58" xfId="2" applyFont="1" applyBorder="1" applyAlignment="1">
      <alignment horizontal="center" vertical="center"/>
    </xf>
    <xf numFmtId="0" fontId="33" fillId="0" borderId="65" xfId="2" applyFont="1" applyBorder="1" applyAlignment="1">
      <alignment horizontal="center" vertical="center"/>
    </xf>
    <xf numFmtId="0" fontId="29" fillId="0" borderId="45" xfId="2" applyFont="1" applyBorder="1" applyAlignment="1">
      <alignment horizontal="left" vertical="center"/>
    </xf>
    <xf numFmtId="0" fontId="29" fillId="0" borderId="18" xfId="2" applyFont="1" applyBorder="1" applyAlignment="1">
      <alignment horizontal="left" vertical="center"/>
    </xf>
    <xf numFmtId="0" fontId="29" fillId="0" borderId="72" xfId="2" applyFont="1" applyBorder="1" applyAlignment="1">
      <alignment horizontal="left" vertical="center"/>
    </xf>
    <xf numFmtId="0" fontId="29" fillId="0" borderId="26" xfId="2" applyFont="1" applyBorder="1" applyAlignment="1">
      <alignment horizontal="center" vertical="center"/>
    </xf>
    <xf numFmtId="0" fontId="29" fillId="0" borderId="15" xfId="2" applyFont="1" applyBorder="1" applyAlignment="1">
      <alignment horizontal="center" vertical="center"/>
    </xf>
    <xf numFmtId="0" fontId="29" fillId="0" borderId="17" xfId="2" applyFont="1" applyBorder="1" applyAlignment="1">
      <alignment horizontal="center" vertical="center"/>
    </xf>
    <xf numFmtId="0" fontId="29" fillId="0" borderId="12" xfId="2" applyFont="1" applyBorder="1" applyAlignment="1">
      <alignment horizontal="center" vertical="center"/>
    </xf>
    <xf numFmtId="0" fontId="29" fillId="0" borderId="13" xfId="2" applyFont="1" applyBorder="1" applyAlignment="1">
      <alignment horizontal="center" vertical="center"/>
    </xf>
    <xf numFmtId="0" fontId="29" fillId="0" borderId="51" xfId="2" applyFont="1" applyBorder="1" applyAlignment="1">
      <alignment horizontal="center" vertical="center"/>
    </xf>
    <xf numFmtId="0" fontId="29" fillId="0" borderId="2" xfId="2" applyFont="1" applyBorder="1" applyAlignment="1">
      <alignment horizontal="center" vertical="center" wrapText="1"/>
    </xf>
    <xf numFmtId="0" fontId="29" fillId="0" borderId="57" xfId="2" applyFont="1" applyBorder="1" applyAlignment="1">
      <alignment horizontal="center" vertical="center" wrapText="1"/>
    </xf>
    <xf numFmtId="0" fontId="29" fillId="2" borderId="26" xfId="2" applyFont="1" applyFill="1" applyBorder="1" applyAlignment="1">
      <alignment horizontal="center" vertical="center"/>
    </xf>
    <xf numFmtId="0" fontId="29" fillId="2" borderId="15" xfId="2" applyFont="1" applyFill="1" applyBorder="1" applyAlignment="1">
      <alignment horizontal="center" vertical="center"/>
    </xf>
    <xf numFmtId="0" fontId="29" fillId="2" borderId="17" xfId="2" applyFont="1" applyFill="1" applyBorder="1" applyAlignment="1">
      <alignment horizontal="center" vertical="center"/>
    </xf>
    <xf numFmtId="0" fontId="30" fillId="2" borderId="26" xfId="2" applyFont="1" applyFill="1" applyBorder="1" applyAlignment="1">
      <alignment horizontal="center" vertical="center"/>
    </xf>
    <xf numFmtId="0" fontId="30" fillId="2" borderId="15" xfId="2" applyFont="1" applyFill="1" applyBorder="1" applyAlignment="1">
      <alignment horizontal="center" vertical="center"/>
    </xf>
    <xf numFmtId="0" fontId="30" fillId="2" borderId="17" xfId="2" applyFont="1" applyFill="1" applyBorder="1" applyAlignment="1">
      <alignment horizontal="center" vertical="center"/>
    </xf>
    <xf numFmtId="0" fontId="26" fillId="0" borderId="41" xfId="2" applyFont="1" applyBorder="1" applyAlignment="1">
      <alignment horizontal="center" vertical="center"/>
    </xf>
    <xf numFmtId="0" fontId="26" fillId="0" borderId="46" xfId="2" applyFont="1" applyBorder="1" applyAlignment="1">
      <alignment horizontal="center" vertical="center"/>
    </xf>
    <xf numFmtId="0" fontId="26" fillId="0" borderId="42" xfId="2" applyFont="1" applyBorder="1" applyAlignment="1">
      <alignment horizontal="center" vertical="center"/>
    </xf>
    <xf numFmtId="0" fontId="24" fillId="2" borderId="49" xfId="2" applyFont="1" applyFill="1" applyBorder="1" applyAlignment="1">
      <alignment horizontal="center" vertical="center"/>
    </xf>
    <xf numFmtId="0" fontId="24" fillId="2" borderId="52" xfId="2" applyFont="1" applyFill="1" applyBorder="1" applyAlignment="1">
      <alignment horizontal="center" vertical="center"/>
    </xf>
    <xf numFmtId="0" fontId="29" fillId="2" borderId="50" xfId="2" applyFont="1" applyFill="1" applyBorder="1" applyAlignment="1">
      <alignment horizontal="center" vertical="center" wrapText="1"/>
    </xf>
    <xf numFmtId="0" fontId="29" fillId="2" borderId="53" xfId="2" applyFont="1" applyFill="1" applyBorder="1" applyAlignment="1">
      <alignment horizontal="center" vertical="center" wrapText="1"/>
    </xf>
    <xf numFmtId="0" fontId="29" fillId="0" borderId="31" xfId="2" applyFont="1" applyBorder="1" applyAlignment="1">
      <alignment horizontal="center" vertical="center" wrapText="1"/>
    </xf>
    <xf numFmtId="0" fontId="29" fillId="0" borderId="32" xfId="2" applyFont="1" applyBorder="1" applyAlignment="1">
      <alignment horizontal="center" vertical="center" wrapText="1"/>
    </xf>
    <xf numFmtId="0" fontId="29" fillId="0" borderId="54" xfId="2" applyFont="1" applyBorder="1" applyAlignment="1">
      <alignment horizontal="center" vertical="center" wrapText="1"/>
    </xf>
    <xf numFmtId="0" fontId="29" fillId="0" borderId="55" xfId="2" applyFont="1" applyBorder="1" applyAlignment="1">
      <alignment horizontal="center" vertical="center" wrapText="1"/>
    </xf>
    <xf numFmtId="0" fontId="26" fillId="2" borderId="40" xfId="2" applyFont="1" applyFill="1" applyBorder="1" applyAlignment="1">
      <alignment horizontal="center" vertical="center"/>
    </xf>
    <xf numFmtId="0" fontId="26" fillId="2" borderId="47" xfId="2" applyFont="1" applyFill="1" applyBorder="1" applyAlignment="1">
      <alignment horizontal="center" vertical="center"/>
    </xf>
    <xf numFmtId="0" fontId="26" fillId="2" borderId="48" xfId="2" applyFont="1" applyFill="1" applyBorder="1" applyAlignment="1">
      <alignment horizontal="center" vertical="center"/>
    </xf>
    <xf numFmtId="0" fontId="28" fillId="2" borderId="40" xfId="2" applyFont="1" applyFill="1" applyBorder="1" applyAlignment="1">
      <alignment horizontal="center" vertical="center"/>
    </xf>
    <xf numFmtId="0" fontId="28" fillId="2" borderId="47" xfId="2" applyFont="1" applyFill="1" applyBorder="1" applyAlignment="1">
      <alignment horizontal="center" vertical="center"/>
    </xf>
    <xf numFmtId="0" fontId="28" fillId="2" borderId="48" xfId="2" applyFont="1" applyFill="1" applyBorder="1" applyAlignment="1">
      <alignment horizontal="center" vertical="center"/>
    </xf>
    <xf numFmtId="0" fontId="28" fillId="2" borderId="41" xfId="2" applyFont="1" applyFill="1" applyBorder="1" applyAlignment="1">
      <alignment horizontal="center" vertical="center"/>
    </xf>
    <xf numFmtId="0" fontId="28" fillId="2" borderId="46" xfId="2" applyFont="1" applyFill="1" applyBorder="1" applyAlignment="1">
      <alignment horizontal="center" vertical="center"/>
    </xf>
    <xf numFmtId="0" fontId="28" fillId="2" borderId="42" xfId="2" applyFont="1" applyFill="1" applyBorder="1" applyAlignment="1">
      <alignment horizontal="center" vertical="center"/>
    </xf>
    <xf numFmtId="0" fontId="26" fillId="0" borderId="36" xfId="2" applyFont="1" applyBorder="1" applyAlignment="1">
      <alignment horizontal="center" vertical="center"/>
    </xf>
    <xf numFmtId="0" fontId="26" fillId="0" borderId="33" xfId="2" applyFont="1" applyBorder="1" applyAlignment="1">
      <alignment horizontal="center" vertical="center"/>
    </xf>
    <xf numFmtId="0" fontId="26" fillId="0" borderId="34" xfId="2" applyFont="1" applyBorder="1" applyAlignment="1">
      <alignment horizontal="center" vertical="center"/>
    </xf>
    <xf numFmtId="0" fontId="23" fillId="0" borderId="0" xfId="2" applyFont="1" applyAlignment="1">
      <alignment horizontal="center" vertical="center" wrapText="1"/>
    </xf>
    <xf numFmtId="0" fontId="23" fillId="0" borderId="37" xfId="2" applyFont="1" applyBorder="1" applyAlignment="1">
      <alignment horizontal="center" vertical="center" wrapText="1"/>
    </xf>
    <xf numFmtId="0" fontId="26" fillId="0" borderId="43" xfId="2" applyFont="1" applyBorder="1" applyAlignment="1">
      <alignment horizontal="center" vertical="center"/>
    </xf>
    <xf numFmtId="0" fontId="26" fillId="0" borderId="44" xfId="2" applyFont="1" applyBorder="1" applyAlignment="1">
      <alignment horizontal="center" vertical="center"/>
    </xf>
    <xf numFmtId="0" fontId="26" fillId="0" borderId="45" xfId="2" applyFont="1" applyBorder="1" applyAlignment="1">
      <alignment horizontal="center" vertical="center"/>
    </xf>
    <xf numFmtId="0" fontId="27" fillId="0" borderId="43" xfId="2" applyFont="1" applyBorder="1" applyAlignment="1">
      <alignment horizontal="center" vertical="center"/>
    </xf>
    <xf numFmtId="0" fontId="27" fillId="0" borderId="44" xfId="2" applyFont="1" applyBorder="1" applyAlignment="1">
      <alignment horizontal="center" vertical="center"/>
    </xf>
    <xf numFmtId="0" fontId="27" fillId="0" borderId="45" xfId="2" applyFont="1" applyBorder="1" applyAlignment="1">
      <alignment horizontal="center" vertical="center"/>
    </xf>
    <xf numFmtId="0" fontId="26" fillId="0" borderId="40" xfId="2" applyFont="1" applyBorder="1" applyAlignment="1">
      <alignment horizontal="center" vertical="center"/>
    </xf>
    <xf numFmtId="0" fontId="26" fillId="0" borderId="47" xfId="2" applyFont="1" applyBorder="1" applyAlignment="1">
      <alignment horizontal="center" vertical="center"/>
    </xf>
    <xf numFmtId="0" fontId="26" fillId="0" borderId="48" xfId="2" applyFont="1" applyBorder="1" applyAlignment="1">
      <alignment horizontal="center" vertical="center"/>
    </xf>
    <xf numFmtId="0" fontId="26" fillId="2" borderId="41" xfId="2" applyFont="1" applyFill="1" applyBorder="1" applyAlignment="1">
      <alignment horizontal="center" vertical="center"/>
    </xf>
    <xf numFmtId="0" fontId="26" fillId="2" borderId="46" xfId="2" applyFont="1" applyFill="1" applyBorder="1" applyAlignment="1">
      <alignment horizontal="center" vertical="center"/>
    </xf>
    <xf numFmtId="0" fontId="26" fillId="2" borderId="42" xfId="2" applyFont="1" applyFill="1" applyBorder="1" applyAlignment="1">
      <alignment horizontal="center" vertical="center"/>
    </xf>
    <xf numFmtId="0" fontId="21" fillId="2" borderId="0" xfId="2" applyFont="1" applyFill="1" applyAlignment="1">
      <alignment horizontal="left" vertical="center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2" applyFont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5" fillId="2" borderId="10" xfId="39" applyFont="1" applyFill="1" applyBorder="1" applyAlignment="1">
      <alignment horizontal="center" vertical="center" wrapText="1"/>
    </xf>
    <xf numFmtId="0" fontId="45" fillId="2" borderId="7" xfId="39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44" fillId="0" borderId="4" xfId="0" applyFont="1" applyBorder="1" applyAlignment="1">
      <alignment horizontal="left" vertical="center"/>
    </xf>
    <xf numFmtId="0" fontId="44" fillId="0" borderId="5" xfId="0" applyFont="1" applyBorder="1" applyAlignment="1">
      <alignment horizontal="left" vertical="center"/>
    </xf>
    <xf numFmtId="0" fontId="44" fillId="0" borderId="6" xfId="0" applyFont="1" applyBorder="1" applyAlignment="1">
      <alignment horizontal="left" vertical="center"/>
    </xf>
  </cellXfs>
  <cellStyles count="41">
    <cellStyle name="Dziesiętny 3" xfId="1" xr:uid="{00000000-0005-0000-0000-000000000000}"/>
    <cellStyle name="Normalny" xfId="0" builtinId="0"/>
    <cellStyle name="Normalny 10" xfId="28" xr:uid="{9025BFBF-57DA-4AF5-8B42-35B45E5A18DE}"/>
    <cellStyle name="Normalny 11" xfId="30" xr:uid="{36E54C54-48B5-4193-AB48-FA067B196F72}"/>
    <cellStyle name="Normalny 14" xfId="32" xr:uid="{94560DA9-5845-408C-9AAD-966255C12EE3}"/>
    <cellStyle name="Normalny 15" xfId="36" xr:uid="{D9FE00A2-3DB4-4410-AD42-A7ADAA99A9D6}"/>
    <cellStyle name="Normalny 18 2 2 2 3 2 4 6 3 2 4 2 3 7 2 2 3 3 2 3 4" xfId="3" xr:uid="{00000000-0005-0000-0000-000003000000}"/>
    <cellStyle name="Normalny 18 2 2 2 3 2 4 6 3 2 4 2 3 7 2 2 3 3 2 3 4 10" xfId="27" xr:uid="{5A14C4AF-BF1C-4BB6-8E1D-DBC626E7D8DD}"/>
    <cellStyle name="Normalny 18 2 2 2 3 2 4 6 3 2 4 2 3 7 2 2 3 3 2 3 4 11" xfId="29" xr:uid="{FCE6C72D-841D-46EC-A24A-5FB3FE1E36FF}"/>
    <cellStyle name="Normalny 18 2 2 2 3 2 4 6 3 2 4 2 3 7 2 2 3 3 2 3 4 12" xfId="31" xr:uid="{A78C92A5-ED1E-4CE9-AEFB-9CFDA59372F8}"/>
    <cellStyle name="Normalny 18 2 2 2 3 2 4 6 3 2 4 2 3 7 2 2 3 3 2 3 4 14" xfId="33" xr:uid="{49FDE061-97BE-483A-B013-813D6AD06426}"/>
    <cellStyle name="Normalny 18 2 2 2 3 2 4 6 3 2 4 2 3 7 2 2 3 3 2 3 4 15" xfId="37" xr:uid="{B602E90D-52C2-4032-834A-4FBF35C66987}"/>
    <cellStyle name="Normalny 18 2 2 2 3 2 4 6 3 2 4 2 3 7 2 2 3 3 2 3 4 2" xfId="6" xr:uid="{00000000-0005-0000-0000-000004000000}"/>
    <cellStyle name="Normalny 18 2 2 2 3 2 4 6 3 2 4 2 3 7 2 2 3 3 2 3 4 3" xfId="8" xr:uid="{978D6E1F-CE06-4DD1-8CB9-CB8C6695C291}"/>
    <cellStyle name="Normalny 18 2 2 2 3 2 4 6 3 2 4 2 3 7 2 2 3 3 2 3 4 3 2" xfId="13" xr:uid="{132A3B68-2608-48AE-9DB2-67CA3093D5C6}"/>
    <cellStyle name="Normalny 18 2 2 2 3 2 4 6 3 2 4 2 3 7 2 2 3 3 2 3 4 3 2 2" xfId="16" xr:uid="{AE442152-C52B-4B6D-9E22-0E7A9723EA1C}"/>
    <cellStyle name="Normalny 18 2 2 2 3 2 4 6 3 2 4 2 3 7 2 2 3 3 2 3 4 3 2 2 2" xfId="21" xr:uid="{0B61ACE1-7512-4FAE-AF8A-2AD8C6183459}"/>
    <cellStyle name="Normalny 18 2 2 2 3 2 4 6 3 2 4 2 3 7 2 2 3 3 2 3 4 4" xfId="10" xr:uid="{16CA1730-9806-4AA4-BDF4-C86BF6B190CD}"/>
    <cellStyle name="Normalny 18 2 2 2 3 2 4 6 3 2 4 2 3 7 2 2 3 3 2 3 4 5" xfId="12" xr:uid="{60A17872-1AE7-451B-B57D-82035E408006}"/>
    <cellStyle name="Normalny 18 2 2 2 3 2 4 6 3 2 4 2 3 7 2 2 3 3 2 3 4 6" xfId="15" xr:uid="{D52A553E-1D85-49FD-8AE0-76B9DB59338B}"/>
    <cellStyle name="Normalny 18 2 2 2 3 2 4 6 3 2 4 2 3 7 2 2 3 3 2 3 4 7" xfId="20" xr:uid="{6D1A8CB9-B655-4C6B-B012-3774782DB64A}"/>
    <cellStyle name="Normalny 18 2 2 2 3 2 4 6 3 2 4 2 3 7 2 2 3 3 2 3 4 8" xfId="23" xr:uid="{7F06D8AC-D6A2-422F-9C5C-A29E9CD6E771}"/>
    <cellStyle name="Normalny 18 2 2 2 3 2 4 6 3 2 4 2 3 7 2 2 3 3 2 3 4 9" xfId="25" xr:uid="{3B73AD13-BE1C-4357-ACD6-2C7C4BCE8179}"/>
    <cellStyle name="Normalny 2" xfId="7" xr:uid="{DDC0BFFD-64E6-47E9-8B8A-95F0AAB1BC3C}"/>
    <cellStyle name="Normalny 2 4" xfId="2" xr:uid="{00000000-0005-0000-0000-000005000000}"/>
    <cellStyle name="Normalny 3" xfId="9" xr:uid="{F912EC31-1684-4F87-A843-DA01A826BE84}"/>
    <cellStyle name="Normalny 4" xfId="11" xr:uid="{B52E65D2-82E9-430E-9444-2CBA44B49FEC}"/>
    <cellStyle name="Normalny 5" xfId="14" xr:uid="{4AF4D179-AE2C-499D-B02C-9B5DD96732A0}"/>
    <cellStyle name="Normalny 5 2 2 2 2 2 2 2 2 2 2 2 3 3 3 2 2 2 2 2 2" xfId="5" xr:uid="{00000000-0005-0000-0000-000006000000}"/>
    <cellStyle name="Normalny 5 2 2 2 2 2 2 2 2 2 2 2 3 3 3 2 2 2 2 2 2 2" xfId="18" xr:uid="{60702EA1-3E4E-42C3-9EDC-7BA51E557683}"/>
    <cellStyle name="Normalny 5 2 2 2 2 2 2 2 2 2 2 2 3 3 3 2 2 2 2 2 2 2 2" xfId="35" xr:uid="{DB952CE3-D067-45E1-9E4B-D7AC5080472D}"/>
    <cellStyle name="Normalny 5 2 2 2 2 2 2 2 2 2 2 2 3 3 3 2 2 2 2 2 2 2 3" xfId="40" xr:uid="{82BCC435-2999-4D2F-BAF8-F639E85B4F89}"/>
    <cellStyle name="Normalny 5 3 2 2 2 2 2 2 2 2 2 3 3 3 2 2 2 2 2 2" xfId="4" xr:uid="{00000000-0005-0000-0000-000007000000}"/>
    <cellStyle name="Normalny 5 3 2 2 2 2 2 2 2 2 2 3 3 3 2 2 2 2 2 2 2" xfId="17" xr:uid="{3BD4DAC1-8478-4986-B36E-FE4E2C5478D0}"/>
    <cellStyle name="Normalny 5 3 2 2 2 2 2 2 2 2 2 3 3 3 2 2 2 2 2 2 2 2" xfId="34" xr:uid="{09E5A0E3-8AED-4B45-8808-E6FC80A35FE2}"/>
    <cellStyle name="Normalny 5 3 2 2 2 2 2 2 2 2 2 3 3 3 2 2 2 2 2 2 2 3" xfId="39" xr:uid="{202E146D-9B54-4833-B894-CAA9AB3706F5}"/>
    <cellStyle name="Normalny 6" xfId="19" xr:uid="{8FE629F5-EC25-4A93-B48E-EE6404207561}"/>
    <cellStyle name="Normalny 7" xfId="22" xr:uid="{1772C4BA-A3AD-462D-A515-9925D6135334}"/>
    <cellStyle name="Normalny 8" xfId="24" xr:uid="{1EA186D8-9142-4490-8DA1-267ED093E8A9}"/>
    <cellStyle name="Normalny 9" xfId="26" xr:uid="{F6F7E53B-5700-4E51-9F25-A972FDE12BD7}"/>
    <cellStyle name="Procentowy" xfId="38" builtinId="5"/>
  </cellStyles>
  <dxfs count="0"/>
  <tableStyles count="0" defaultTableStyle="TableStyleMedium2" defaultPivotStyle="PivotStyleLight16"/>
  <colors>
    <mruColors>
      <color rgb="FFCC99FF"/>
      <color rgb="FFFF66CC"/>
      <color rgb="FFFF9900"/>
      <color rgb="FFFF99CC"/>
      <color rgb="FFCCFFFF"/>
      <color rgb="FFFFFF99"/>
      <color rgb="FFCCCCFF"/>
      <color rgb="FF66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jzar/Desktop/WPF/2022/UCHWA&#321;Y/8%20wrzesie&#324;/raport%20bestia%2014.09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jzar/Desktop/WPF/2022/UCHWA&#321;Y/8%20wrzesie&#324;/Sejmik/raport%20bestia%2014.09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Art. 28 Dodatek węglowy"/>
      <sheetName val="ObliczSrednie"/>
      <sheetName val="Opis zmian"/>
    </sheetNames>
    <sheetDataSet>
      <sheetData sheetId="0">
        <row r="2">
          <cell r="F2" t="str">
            <v>0BF9</v>
          </cell>
        </row>
      </sheetData>
      <sheetData sheetId="1">
        <row r="1">
          <cell r="N1">
            <v>2022</v>
          </cell>
        </row>
        <row r="2">
          <cell r="N2">
            <v>2045</v>
          </cell>
        </row>
        <row r="3">
          <cell r="N3" t="str">
            <v>0BF9</v>
          </cell>
        </row>
        <row r="4">
          <cell r="N4">
            <v>0</v>
          </cell>
        </row>
      </sheetData>
      <sheetData sheetId="2"/>
      <sheetData sheetId="3"/>
      <sheetData sheetId="4">
        <row r="3">
          <cell r="N3" t="str">
            <v>2022-08-31a</v>
          </cell>
        </row>
      </sheetData>
      <sheetData sheetId="5"/>
      <sheetData sheetId="6">
        <row r="1">
          <cell r="Q1">
            <v>2045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Art. 28 Dodatek węglowy"/>
      <sheetName val="ObliczSrednie"/>
      <sheetName val="Opis zmian"/>
    </sheetNames>
    <sheetDataSet>
      <sheetData sheetId="0">
        <row r="2">
          <cell r="F2" t="str">
            <v>0BF9</v>
          </cell>
        </row>
      </sheetData>
      <sheetData sheetId="1">
        <row r="1">
          <cell r="N1">
            <v>2022</v>
          </cell>
        </row>
        <row r="2">
          <cell r="N2">
            <v>2045</v>
          </cell>
        </row>
        <row r="3">
          <cell r="N3" t="str">
            <v>0BF9</v>
          </cell>
        </row>
        <row r="4">
          <cell r="N4">
            <v>0</v>
          </cell>
        </row>
      </sheetData>
      <sheetData sheetId="2"/>
      <sheetData sheetId="3"/>
      <sheetData sheetId="4">
        <row r="3">
          <cell r="N3" t="str">
            <v>2022-08-31a</v>
          </cell>
        </row>
      </sheetData>
      <sheetData sheetId="5"/>
      <sheetData sheetId="6">
        <row r="1">
          <cell r="Q1">
            <v>2045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97A64-CFDF-443D-9BD6-1F32FA72C3D3}">
  <sheetPr>
    <tabColor rgb="FFFFFF00"/>
    <pageSetUpPr fitToPage="1"/>
  </sheetPr>
  <dimension ref="A1:BN60"/>
  <sheetViews>
    <sheetView tabSelected="1" view="pageBreakPreview" zoomScale="53" zoomScaleNormal="60" zoomScaleSheetLayoutView="53" zoomScalePageLayoutView="60" workbookViewId="0">
      <pane xSplit="8" ySplit="4" topLeftCell="AK20" activePane="bottomRight" state="frozen"/>
      <selection activeCell="BB2" sqref="BB2:BE2"/>
      <selection pane="topRight" activeCell="BB2" sqref="BB2:BE2"/>
      <selection pane="bottomLeft" activeCell="BB2" sqref="BB2:BE2"/>
      <selection pane="bottomRight" sqref="A1:BJ2"/>
    </sheetView>
  </sheetViews>
  <sheetFormatPr defaultColWidth="7.75" defaultRowHeight="23.25"/>
  <cols>
    <col min="1" max="1" width="6.375" style="148" customWidth="1"/>
    <col min="2" max="2" width="22.375" style="3" customWidth="1"/>
    <col min="3" max="3" width="85.625" style="149" customWidth="1"/>
    <col min="4" max="4" width="22.5" style="3" customWidth="1"/>
    <col min="5" max="5" width="15.625" style="3" customWidth="1"/>
    <col min="6" max="6" width="21.625" style="3" customWidth="1"/>
    <col min="7" max="7" width="20.5" style="3" customWidth="1"/>
    <col min="8" max="8" width="19.125" style="3" customWidth="1"/>
    <col min="9" max="16" width="15.75" style="3" hidden="1" customWidth="1"/>
    <col min="17" max="17" width="25.5" style="3" hidden="1" customWidth="1"/>
    <col min="18" max="18" width="17.75" style="3" hidden="1" customWidth="1"/>
    <col min="19" max="19" width="15.75" style="3" hidden="1" customWidth="1"/>
    <col min="20" max="20" width="16.375" style="3" hidden="1" customWidth="1"/>
    <col min="21" max="21" width="18.125" style="3" hidden="1" customWidth="1"/>
    <col min="22" max="22" width="17.375" style="3" hidden="1" customWidth="1"/>
    <col min="23" max="24" width="18.125" style="3" hidden="1" customWidth="1"/>
    <col min="25" max="25" width="17.625" style="3" hidden="1" customWidth="1"/>
    <col min="26" max="26" width="18.125" style="3" hidden="1" customWidth="1"/>
    <col min="27" max="27" width="19.375" style="3" customWidth="1"/>
    <col min="28" max="28" width="17.5" style="3" customWidth="1"/>
    <col min="29" max="29" width="16.75" style="3" customWidth="1"/>
    <col min="30" max="30" width="18.75" style="3" customWidth="1"/>
    <col min="31" max="31" width="17" style="3" customWidth="1"/>
    <col min="32" max="32" width="17.25" style="3" customWidth="1"/>
    <col min="33" max="33" width="18.125" style="3" customWidth="1"/>
    <col min="34" max="34" width="16.75" style="3" customWidth="1"/>
    <col min="35" max="35" width="18.75" style="3" customWidth="1"/>
    <col min="36" max="36" width="16.75" style="3" customWidth="1"/>
    <col min="37" max="37" width="15.625" style="3" customWidth="1"/>
    <col min="38" max="40" width="16.75" style="3" customWidth="1"/>
    <col min="41" max="41" width="19.125" style="3" customWidth="1"/>
    <col min="42" max="42" width="16.75" style="3" hidden="1" customWidth="1"/>
    <col min="43" max="43" width="17.125" style="3" hidden="1" customWidth="1"/>
    <col min="44" max="44" width="16.75" style="3" hidden="1" customWidth="1"/>
    <col min="45" max="59" width="15.375" style="3" hidden="1" customWidth="1"/>
    <col min="60" max="60" width="19.5" style="3" customWidth="1"/>
    <col min="61" max="61" width="20" style="3" customWidth="1"/>
    <col min="62" max="62" width="19.25" style="3" customWidth="1"/>
    <col min="63" max="63" width="18.125" style="3" customWidth="1"/>
    <col min="64" max="64" width="17.375" style="3" customWidth="1"/>
    <col min="65" max="65" width="18.125" style="3" customWidth="1"/>
    <col min="66" max="66" width="20" style="3" customWidth="1"/>
    <col min="67" max="16384" width="7.75" style="3"/>
  </cols>
  <sheetData>
    <row r="1" spans="1:66" ht="28.5" customHeight="1">
      <c r="A1" s="305" t="s">
        <v>49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291" t="s">
        <v>48</v>
      </c>
      <c r="BL1" s="291"/>
      <c r="BM1" s="291"/>
      <c r="BN1" s="291"/>
    </row>
    <row r="2" spans="1:66" ht="57" customHeight="1" thickBot="1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292"/>
      <c r="BL2" s="292"/>
      <c r="BM2" s="292"/>
      <c r="BN2" s="292"/>
    </row>
    <row r="3" spans="1:66" s="8" customFormat="1" ht="24" customHeight="1" thickTop="1" thickBot="1">
      <c r="A3" s="4">
        <v>1</v>
      </c>
      <c r="B3" s="5">
        <v>2</v>
      </c>
      <c r="C3" s="6">
        <v>3</v>
      </c>
      <c r="D3" s="268">
        <v>4</v>
      </c>
      <c r="E3" s="270"/>
      <c r="F3" s="293">
        <v>5</v>
      </c>
      <c r="G3" s="294"/>
      <c r="H3" s="295"/>
      <c r="I3" s="268">
        <v>6</v>
      </c>
      <c r="J3" s="269"/>
      <c r="K3" s="270"/>
      <c r="L3" s="296">
        <v>6</v>
      </c>
      <c r="M3" s="297"/>
      <c r="N3" s="298"/>
      <c r="O3" s="299">
        <v>6</v>
      </c>
      <c r="P3" s="300"/>
      <c r="Q3" s="301"/>
      <c r="R3" s="299">
        <v>6</v>
      </c>
      <c r="S3" s="300"/>
      <c r="T3" s="301"/>
      <c r="U3" s="279">
        <v>6</v>
      </c>
      <c r="V3" s="280"/>
      <c r="W3" s="281"/>
      <c r="X3" s="302">
        <v>6</v>
      </c>
      <c r="Y3" s="303"/>
      <c r="Z3" s="304"/>
      <c r="AA3" s="279">
        <v>6</v>
      </c>
      <c r="AB3" s="280"/>
      <c r="AC3" s="281"/>
      <c r="AD3" s="282">
        <v>7</v>
      </c>
      <c r="AE3" s="283"/>
      <c r="AF3" s="284"/>
      <c r="AG3" s="285">
        <v>8</v>
      </c>
      <c r="AH3" s="286"/>
      <c r="AI3" s="287"/>
      <c r="AJ3" s="268">
        <v>9</v>
      </c>
      <c r="AK3" s="269"/>
      <c r="AL3" s="270"/>
      <c r="AM3" s="288">
        <v>10</v>
      </c>
      <c r="AN3" s="289"/>
      <c r="AO3" s="290"/>
      <c r="AP3" s="268">
        <v>12</v>
      </c>
      <c r="AQ3" s="269"/>
      <c r="AR3" s="270"/>
      <c r="AS3" s="268">
        <v>13</v>
      </c>
      <c r="AT3" s="269"/>
      <c r="AU3" s="270"/>
      <c r="AV3" s="268">
        <v>14</v>
      </c>
      <c r="AW3" s="269"/>
      <c r="AX3" s="270"/>
      <c r="AY3" s="268">
        <v>15</v>
      </c>
      <c r="AZ3" s="269"/>
      <c r="BA3" s="270"/>
      <c r="BB3" s="268">
        <v>16</v>
      </c>
      <c r="BC3" s="269"/>
      <c r="BD3" s="270"/>
      <c r="BE3" s="268">
        <v>17</v>
      </c>
      <c r="BF3" s="269"/>
      <c r="BG3" s="270"/>
      <c r="BH3" s="268">
        <v>11</v>
      </c>
      <c r="BI3" s="269"/>
      <c r="BJ3" s="270"/>
      <c r="BK3" s="268">
        <v>12</v>
      </c>
      <c r="BL3" s="269"/>
      <c r="BM3" s="270"/>
      <c r="BN3" s="7">
        <v>13</v>
      </c>
    </row>
    <row r="4" spans="1:66" ht="28.5" customHeight="1" thickBot="1">
      <c r="A4" s="271" t="s">
        <v>5</v>
      </c>
      <c r="B4" s="273" t="s">
        <v>6</v>
      </c>
      <c r="C4" s="273" t="s">
        <v>7</v>
      </c>
      <c r="D4" s="275" t="s">
        <v>8</v>
      </c>
      <c r="E4" s="276"/>
      <c r="F4" s="254" t="s">
        <v>9</v>
      </c>
      <c r="G4" s="255"/>
      <c r="H4" s="256"/>
      <c r="I4" s="257">
        <v>2018</v>
      </c>
      <c r="J4" s="258"/>
      <c r="K4" s="259"/>
      <c r="L4" s="254">
        <v>2019</v>
      </c>
      <c r="M4" s="255"/>
      <c r="N4" s="256"/>
      <c r="O4" s="254">
        <v>2020</v>
      </c>
      <c r="P4" s="255"/>
      <c r="Q4" s="256"/>
      <c r="R4" s="254">
        <v>2021</v>
      </c>
      <c r="S4" s="255"/>
      <c r="T4" s="256"/>
      <c r="U4" s="262">
        <v>2022</v>
      </c>
      <c r="V4" s="263"/>
      <c r="W4" s="264"/>
      <c r="X4" s="262">
        <v>2023</v>
      </c>
      <c r="Y4" s="263"/>
      <c r="Z4" s="264"/>
      <c r="AA4" s="262">
        <v>2024</v>
      </c>
      <c r="AB4" s="263"/>
      <c r="AC4" s="264"/>
      <c r="AD4" s="265">
        <v>2025</v>
      </c>
      <c r="AE4" s="266"/>
      <c r="AF4" s="267"/>
      <c r="AG4" s="265">
        <v>2026</v>
      </c>
      <c r="AH4" s="266"/>
      <c r="AI4" s="267"/>
      <c r="AJ4" s="254">
        <v>2027</v>
      </c>
      <c r="AK4" s="255"/>
      <c r="AL4" s="256"/>
      <c r="AM4" s="254">
        <v>2028</v>
      </c>
      <c r="AN4" s="255"/>
      <c r="AO4" s="256"/>
      <c r="AP4" s="254">
        <v>2029</v>
      </c>
      <c r="AQ4" s="255"/>
      <c r="AR4" s="256"/>
      <c r="AS4" s="254">
        <v>2030</v>
      </c>
      <c r="AT4" s="255"/>
      <c r="AU4" s="256"/>
      <c r="AV4" s="254">
        <v>2031</v>
      </c>
      <c r="AW4" s="255"/>
      <c r="AX4" s="256"/>
      <c r="AY4" s="254">
        <v>2032</v>
      </c>
      <c r="AZ4" s="255"/>
      <c r="BA4" s="256"/>
      <c r="BB4" s="254">
        <v>2033</v>
      </c>
      <c r="BC4" s="255"/>
      <c r="BD4" s="256"/>
      <c r="BE4" s="254">
        <v>2034</v>
      </c>
      <c r="BF4" s="255"/>
      <c r="BG4" s="256"/>
      <c r="BH4" s="257" t="s">
        <v>10</v>
      </c>
      <c r="BI4" s="258"/>
      <c r="BJ4" s="259"/>
      <c r="BK4" s="257" t="s">
        <v>11</v>
      </c>
      <c r="BL4" s="258"/>
      <c r="BM4" s="259"/>
      <c r="BN4" s="260" t="s">
        <v>12</v>
      </c>
    </row>
    <row r="5" spans="1:66" s="15" customFormat="1" ht="75" customHeight="1" thickBot="1">
      <c r="A5" s="272"/>
      <c r="B5" s="274"/>
      <c r="C5" s="274"/>
      <c r="D5" s="277"/>
      <c r="E5" s="278"/>
      <c r="F5" s="9" t="s">
        <v>13</v>
      </c>
      <c r="G5" s="10" t="s">
        <v>14</v>
      </c>
      <c r="H5" s="11" t="s">
        <v>15</v>
      </c>
      <c r="I5" s="9" t="s">
        <v>16</v>
      </c>
      <c r="J5" s="10" t="s">
        <v>17</v>
      </c>
      <c r="K5" s="11" t="s">
        <v>18</v>
      </c>
      <c r="L5" s="9" t="s">
        <v>19</v>
      </c>
      <c r="M5" s="10" t="s">
        <v>17</v>
      </c>
      <c r="N5" s="11" t="s">
        <v>18</v>
      </c>
      <c r="O5" s="9" t="s">
        <v>20</v>
      </c>
      <c r="P5" s="10" t="s">
        <v>17</v>
      </c>
      <c r="Q5" s="11" t="s">
        <v>18</v>
      </c>
      <c r="R5" s="9" t="s">
        <v>21</v>
      </c>
      <c r="S5" s="10" t="s">
        <v>17</v>
      </c>
      <c r="T5" s="11" t="s">
        <v>18</v>
      </c>
      <c r="U5" s="9" t="s">
        <v>22</v>
      </c>
      <c r="V5" s="10" t="s">
        <v>17</v>
      </c>
      <c r="W5" s="11" t="s">
        <v>18</v>
      </c>
      <c r="X5" s="9" t="s">
        <v>23</v>
      </c>
      <c r="Y5" s="10" t="s">
        <v>17</v>
      </c>
      <c r="Z5" s="11" t="s">
        <v>18</v>
      </c>
      <c r="AA5" s="9" t="s">
        <v>23</v>
      </c>
      <c r="AB5" s="10" t="s">
        <v>17</v>
      </c>
      <c r="AC5" s="12" t="s">
        <v>18</v>
      </c>
      <c r="AD5" s="9" t="s">
        <v>23</v>
      </c>
      <c r="AE5" s="13" t="s">
        <v>17</v>
      </c>
      <c r="AF5" s="12" t="s">
        <v>18</v>
      </c>
      <c r="AG5" s="9" t="s">
        <v>23</v>
      </c>
      <c r="AH5" s="13" t="s">
        <v>17</v>
      </c>
      <c r="AI5" s="12" t="s">
        <v>18</v>
      </c>
      <c r="AJ5" s="9" t="s">
        <v>23</v>
      </c>
      <c r="AK5" s="10" t="s">
        <v>17</v>
      </c>
      <c r="AL5" s="14" t="s">
        <v>18</v>
      </c>
      <c r="AM5" s="9" t="s">
        <v>22</v>
      </c>
      <c r="AN5" s="10" t="s">
        <v>17</v>
      </c>
      <c r="AO5" s="11" t="s">
        <v>18</v>
      </c>
      <c r="AP5" s="9" t="s">
        <v>22</v>
      </c>
      <c r="AQ5" s="10" t="s">
        <v>17</v>
      </c>
      <c r="AR5" s="11" t="s">
        <v>18</v>
      </c>
      <c r="AS5" s="9" t="s">
        <v>22</v>
      </c>
      <c r="AT5" s="10" t="s">
        <v>17</v>
      </c>
      <c r="AU5" s="11" t="s">
        <v>18</v>
      </c>
      <c r="AV5" s="9" t="s">
        <v>22</v>
      </c>
      <c r="AW5" s="10" t="s">
        <v>17</v>
      </c>
      <c r="AX5" s="11" t="s">
        <v>18</v>
      </c>
      <c r="AY5" s="9" t="s">
        <v>22</v>
      </c>
      <c r="AZ5" s="10" t="s">
        <v>17</v>
      </c>
      <c r="BA5" s="11" t="s">
        <v>18</v>
      </c>
      <c r="BB5" s="9" t="s">
        <v>22</v>
      </c>
      <c r="BC5" s="10" t="s">
        <v>17</v>
      </c>
      <c r="BD5" s="11" t="s">
        <v>18</v>
      </c>
      <c r="BE5" s="9" t="s">
        <v>22</v>
      </c>
      <c r="BF5" s="10" t="s">
        <v>17</v>
      </c>
      <c r="BG5" s="11" t="s">
        <v>18</v>
      </c>
      <c r="BH5" s="9" t="s">
        <v>23</v>
      </c>
      <c r="BI5" s="10" t="s">
        <v>17</v>
      </c>
      <c r="BJ5" s="11" t="s">
        <v>18</v>
      </c>
      <c r="BK5" s="9" t="s">
        <v>24</v>
      </c>
      <c r="BL5" s="10" t="s">
        <v>17</v>
      </c>
      <c r="BM5" s="11" t="s">
        <v>25</v>
      </c>
      <c r="BN5" s="261"/>
    </row>
    <row r="6" spans="1:66" s="24" customFormat="1" ht="49.5" customHeight="1" thickTop="1">
      <c r="A6" s="219">
        <v>1</v>
      </c>
      <c r="B6" s="221" t="s">
        <v>31</v>
      </c>
      <c r="C6" s="223" t="s">
        <v>0</v>
      </c>
      <c r="D6" s="44" t="s">
        <v>30</v>
      </c>
      <c r="E6" s="251" t="s">
        <v>28</v>
      </c>
      <c r="F6" s="16">
        <v>125308781</v>
      </c>
      <c r="G6" s="45">
        <v>-1871228</v>
      </c>
      <c r="H6" s="18">
        <f>G6+F6</f>
        <v>123437553</v>
      </c>
      <c r="I6" s="16"/>
      <c r="J6" s="19"/>
      <c r="K6" s="18">
        <v>0</v>
      </c>
      <c r="L6" s="16"/>
      <c r="M6" s="19"/>
      <c r="N6" s="18">
        <v>0</v>
      </c>
      <c r="O6" s="16"/>
      <c r="P6" s="19"/>
      <c r="Q6" s="18"/>
      <c r="R6" s="16"/>
      <c r="S6" s="45"/>
      <c r="T6" s="18">
        <f>R6+S6</f>
        <v>0</v>
      </c>
      <c r="U6" s="16"/>
      <c r="V6" s="17">
        <v>0</v>
      </c>
      <c r="W6" s="18">
        <f>U6+V6</f>
        <v>0</v>
      </c>
      <c r="X6" s="16"/>
      <c r="Y6" s="45"/>
      <c r="Z6" s="18"/>
      <c r="AA6" s="16">
        <v>25712065</v>
      </c>
      <c r="AB6" s="45">
        <v>-304512</v>
      </c>
      <c r="AC6" s="18">
        <f>AA6+AB6</f>
        <v>25407553</v>
      </c>
      <c r="AD6" s="16">
        <v>26516850</v>
      </c>
      <c r="AE6" s="45">
        <v>-783358</v>
      </c>
      <c r="AF6" s="18">
        <f>AD6+AE6</f>
        <v>25733492</v>
      </c>
      <c r="AG6" s="16">
        <v>0</v>
      </c>
      <c r="AH6" s="19">
        <v>0</v>
      </c>
      <c r="AI6" s="18">
        <f>AG6+AH6</f>
        <v>0</v>
      </c>
      <c r="AJ6" s="16">
        <v>0</v>
      </c>
      <c r="AK6" s="19">
        <v>0</v>
      </c>
      <c r="AL6" s="18">
        <f>AJ6+AK6</f>
        <v>0</v>
      </c>
      <c r="AM6" s="16">
        <v>0</v>
      </c>
      <c r="AN6" s="19">
        <v>0</v>
      </c>
      <c r="AO6" s="18">
        <f>AM6+AN6</f>
        <v>0</v>
      </c>
      <c r="AP6" s="16">
        <v>0</v>
      </c>
      <c r="AQ6" s="19">
        <v>0</v>
      </c>
      <c r="AR6" s="18">
        <f>AP6+AQ6</f>
        <v>0</v>
      </c>
      <c r="AS6" s="16">
        <v>0</v>
      </c>
      <c r="AT6" s="19">
        <v>0</v>
      </c>
      <c r="AU6" s="18">
        <f>AS6+AT6</f>
        <v>0</v>
      </c>
      <c r="AV6" s="16">
        <v>0</v>
      </c>
      <c r="AW6" s="19">
        <v>0</v>
      </c>
      <c r="AX6" s="18">
        <f>AV6+AW6</f>
        <v>0</v>
      </c>
      <c r="AY6" s="16">
        <v>0</v>
      </c>
      <c r="AZ6" s="19">
        <v>0</v>
      </c>
      <c r="BA6" s="18">
        <f>AY6+AZ6</f>
        <v>0</v>
      </c>
      <c r="BB6" s="16">
        <v>0</v>
      </c>
      <c r="BC6" s="19">
        <v>0</v>
      </c>
      <c r="BD6" s="18">
        <f>BB6+BC6</f>
        <v>0</v>
      </c>
      <c r="BE6" s="16">
        <v>0</v>
      </c>
      <c r="BF6" s="19">
        <v>0</v>
      </c>
      <c r="BG6" s="18">
        <f>BE6+BF6</f>
        <v>0</v>
      </c>
      <c r="BH6" s="21">
        <f t="shared" ref="BH6:BJ7" si="0">I6+L6+O6+R6+U6+X6+AA6+AD6+AG6+AJ6+AM6</f>
        <v>52228915</v>
      </c>
      <c r="BI6" s="46">
        <f t="shared" si="0"/>
        <v>-1087870</v>
      </c>
      <c r="BJ6" s="18">
        <f t="shared" si="0"/>
        <v>51141045</v>
      </c>
      <c r="BK6" s="16">
        <f>45209312+27870554</f>
        <v>73079866</v>
      </c>
      <c r="BL6" s="45">
        <v>-783358</v>
      </c>
      <c r="BM6" s="18">
        <f>BL6+BK6</f>
        <v>72296508</v>
      </c>
      <c r="BN6" s="23">
        <f>BM6+BJ6</f>
        <v>123437553</v>
      </c>
    </row>
    <row r="7" spans="1:66" s="2" customFormat="1" ht="41.25" customHeight="1">
      <c r="A7" s="239"/>
      <c r="B7" s="240"/>
      <c r="C7" s="236"/>
      <c r="D7" s="47" t="s">
        <v>33</v>
      </c>
      <c r="E7" s="252"/>
      <c r="F7" s="27">
        <v>22148596</v>
      </c>
      <c r="G7" s="31">
        <v>1871228</v>
      </c>
      <c r="H7" s="26">
        <f>G7+F7</f>
        <v>24019824</v>
      </c>
      <c r="I7" s="48"/>
      <c r="J7" s="49"/>
      <c r="K7" s="50">
        <f>J7+I7</f>
        <v>0</v>
      </c>
      <c r="L7" s="27"/>
      <c r="M7" s="30"/>
      <c r="N7" s="26">
        <f>M7+L7</f>
        <v>0</v>
      </c>
      <c r="O7" s="48"/>
      <c r="P7" s="51"/>
      <c r="Q7" s="50"/>
      <c r="R7" s="27"/>
      <c r="S7" s="31"/>
      <c r="T7" s="26">
        <f>R7+S7</f>
        <v>0</v>
      </c>
      <c r="U7" s="27"/>
      <c r="V7" s="31">
        <v>0</v>
      </c>
      <c r="W7" s="26">
        <f>U7+V7</f>
        <v>0</v>
      </c>
      <c r="X7" s="27"/>
      <c r="Y7" s="31"/>
      <c r="Z7" s="26"/>
      <c r="AA7" s="27">
        <v>4883171</v>
      </c>
      <c r="AB7" s="31">
        <v>304512</v>
      </c>
      <c r="AC7" s="26">
        <f>AA7+AB7</f>
        <v>5187683</v>
      </c>
      <c r="AD7" s="52">
        <v>4404325</v>
      </c>
      <c r="AE7" s="31">
        <v>783358</v>
      </c>
      <c r="AF7" s="50">
        <f>AD7+AE7</f>
        <v>5187683</v>
      </c>
      <c r="AG7" s="27">
        <v>0</v>
      </c>
      <c r="AH7" s="28">
        <v>0</v>
      </c>
      <c r="AI7" s="26">
        <f>AG7+AH7</f>
        <v>0</v>
      </c>
      <c r="AJ7" s="27">
        <v>0</v>
      </c>
      <c r="AK7" s="28">
        <v>0</v>
      </c>
      <c r="AL7" s="26">
        <f>AJ7+AK7</f>
        <v>0</v>
      </c>
      <c r="AM7" s="27">
        <v>0</v>
      </c>
      <c r="AN7" s="28">
        <v>0</v>
      </c>
      <c r="AO7" s="26">
        <f>AM7+AN7</f>
        <v>0</v>
      </c>
      <c r="AP7" s="27">
        <v>0</v>
      </c>
      <c r="AQ7" s="28">
        <v>0</v>
      </c>
      <c r="AR7" s="26">
        <f>AP7+AQ7</f>
        <v>0</v>
      </c>
      <c r="AS7" s="27">
        <v>0</v>
      </c>
      <c r="AT7" s="28">
        <v>0</v>
      </c>
      <c r="AU7" s="26">
        <f>AS7+AT7</f>
        <v>0</v>
      </c>
      <c r="AV7" s="27">
        <v>0</v>
      </c>
      <c r="AW7" s="28">
        <v>0</v>
      </c>
      <c r="AX7" s="26">
        <f>AV7+AW7</f>
        <v>0</v>
      </c>
      <c r="AY7" s="27">
        <v>0</v>
      </c>
      <c r="AZ7" s="28">
        <v>0</v>
      </c>
      <c r="BA7" s="26">
        <f>AY7+AZ7</f>
        <v>0</v>
      </c>
      <c r="BB7" s="27">
        <v>0</v>
      </c>
      <c r="BC7" s="28">
        <v>0</v>
      </c>
      <c r="BD7" s="26">
        <f>BB7+BC7</f>
        <v>0</v>
      </c>
      <c r="BE7" s="27">
        <v>0</v>
      </c>
      <c r="BF7" s="28">
        <v>0</v>
      </c>
      <c r="BG7" s="26">
        <f>BE7+BF7</f>
        <v>0</v>
      </c>
      <c r="BH7" s="27">
        <f t="shared" si="0"/>
        <v>9287496</v>
      </c>
      <c r="BI7" s="28">
        <f t="shared" si="0"/>
        <v>1087870</v>
      </c>
      <c r="BJ7" s="26">
        <f t="shared" si="0"/>
        <v>10375366</v>
      </c>
      <c r="BK7" s="27">
        <f>8456775+4404325</f>
        <v>12861100</v>
      </c>
      <c r="BL7" s="31">
        <v>783358</v>
      </c>
      <c r="BM7" s="26">
        <f>BL7+BK7</f>
        <v>13644458</v>
      </c>
      <c r="BN7" s="29">
        <f>BM7+BJ7</f>
        <v>24019824</v>
      </c>
    </row>
    <row r="8" spans="1:66" s="24" customFormat="1" ht="51" customHeight="1" thickBot="1">
      <c r="A8" s="220"/>
      <c r="B8" s="222"/>
      <c r="C8" s="224"/>
      <c r="D8" s="225" t="s">
        <v>12</v>
      </c>
      <c r="E8" s="226"/>
      <c r="F8" s="32">
        <f t="shared" ref="F8:N8" si="1">F7+F6</f>
        <v>147457377</v>
      </c>
      <c r="G8" s="33">
        <f t="shared" si="1"/>
        <v>0</v>
      </c>
      <c r="H8" s="34">
        <f t="shared" si="1"/>
        <v>147457377</v>
      </c>
      <c r="I8" s="32">
        <f t="shared" si="1"/>
        <v>0</v>
      </c>
      <c r="J8" s="33">
        <f t="shared" si="1"/>
        <v>0</v>
      </c>
      <c r="K8" s="34">
        <f t="shared" si="1"/>
        <v>0</v>
      </c>
      <c r="L8" s="32">
        <f t="shared" si="1"/>
        <v>0</v>
      </c>
      <c r="M8" s="33">
        <f t="shared" si="1"/>
        <v>0</v>
      </c>
      <c r="N8" s="34">
        <f t="shared" si="1"/>
        <v>0</v>
      </c>
      <c r="O8" s="32"/>
      <c r="P8" s="33"/>
      <c r="Q8" s="34"/>
      <c r="R8" s="32">
        <f t="shared" ref="R8:BN8" si="2">R7+R6</f>
        <v>0</v>
      </c>
      <c r="S8" s="33">
        <f t="shared" si="2"/>
        <v>0</v>
      </c>
      <c r="T8" s="34">
        <f t="shared" si="2"/>
        <v>0</v>
      </c>
      <c r="U8" s="32">
        <f t="shared" si="2"/>
        <v>0</v>
      </c>
      <c r="V8" s="33">
        <f t="shared" si="2"/>
        <v>0</v>
      </c>
      <c r="W8" s="34">
        <f t="shared" si="2"/>
        <v>0</v>
      </c>
      <c r="X8" s="32"/>
      <c r="Y8" s="33"/>
      <c r="Z8" s="34"/>
      <c r="AA8" s="32">
        <f t="shared" si="2"/>
        <v>30595236</v>
      </c>
      <c r="AB8" s="33">
        <f t="shared" si="2"/>
        <v>0</v>
      </c>
      <c r="AC8" s="34">
        <f t="shared" si="2"/>
        <v>30595236</v>
      </c>
      <c r="AD8" s="32">
        <f t="shared" si="2"/>
        <v>30921175</v>
      </c>
      <c r="AE8" s="33">
        <f t="shared" si="2"/>
        <v>0</v>
      </c>
      <c r="AF8" s="34">
        <f t="shared" si="2"/>
        <v>30921175</v>
      </c>
      <c r="AG8" s="32">
        <f t="shared" si="2"/>
        <v>0</v>
      </c>
      <c r="AH8" s="33">
        <f t="shared" si="2"/>
        <v>0</v>
      </c>
      <c r="AI8" s="34">
        <f t="shared" si="2"/>
        <v>0</v>
      </c>
      <c r="AJ8" s="32">
        <f t="shared" si="2"/>
        <v>0</v>
      </c>
      <c r="AK8" s="33">
        <f t="shared" si="2"/>
        <v>0</v>
      </c>
      <c r="AL8" s="34">
        <f t="shared" si="2"/>
        <v>0</v>
      </c>
      <c r="AM8" s="32">
        <f t="shared" si="2"/>
        <v>0</v>
      </c>
      <c r="AN8" s="33">
        <f t="shared" si="2"/>
        <v>0</v>
      </c>
      <c r="AO8" s="34">
        <f t="shared" si="2"/>
        <v>0</v>
      </c>
      <c r="AP8" s="32">
        <f t="shared" si="2"/>
        <v>0</v>
      </c>
      <c r="AQ8" s="33">
        <f t="shared" si="2"/>
        <v>0</v>
      </c>
      <c r="AR8" s="34">
        <f t="shared" si="2"/>
        <v>0</v>
      </c>
      <c r="AS8" s="32">
        <f t="shared" si="2"/>
        <v>0</v>
      </c>
      <c r="AT8" s="33">
        <f t="shared" si="2"/>
        <v>0</v>
      </c>
      <c r="AU8" s="34">
        <f t="shared" si="2"/>
        <v>0</v>
      </c>
      <c r="AV8" s="32">
        <f t="shared" si="2"/>
        <v>0</v>
      </c>
      <c r="AW8" s="33">
        <f t="shared" si="2"/>
        <v>0</v>
      </c>
      <c r="AX8" s="34">
        <f t="shared" si="2"/>
        <v>0</v>
      </c>
      <c r="AY8" s="32">
        <f t="shared" si="2"/>
        <v>0</v>
      </c>
      <c r="AZ8" s="33">
        <f t="shared" si="2"/>
        <v>0</v>
      </c>
      <c r="BA8" s="34">
        <f t="shared" si="2"/>
        <v>0</v>
      </c>
      <c r="BB8" s="32">
        <f t="shared" si="2"/>
        <v>0</v>
      </c>
      <c r="BC8" s="33">
        <f t="shared" si="2"/>
        <v>0</v>
      </c>
      <c r="BD8" s="34">
        <f t="shared" si="2"/>
        <v>0</v>
      </c>
      <c r="BE8" s="32">
        <f t="shared" si="2"/>
        <v>0</v>
      </c>
      <c r="BF8" s="33">
        <f t="shared" si="2"/>
        <v>0</v>
      </c>
      <c r="BG8" s="34">
        <f t="shared" si="2"/>
        <v>0</v>
      </c>
      <c r="BH8" s="32">
        <f t="shared" si="2"/>
        <v>61516411</v>
      </c>
      <c r="BI8" s="33">
        <f t="shared" si="2"/>
        <v>0</v>
      </c>
      <c r="BJ8" s="34">
        <f t="shared" si="2"/>
        <v>61516411</v>
      </c>
      <c r="BK8" s="32">
        <f t="shared" si="2"/>
        <v>85940966</v>
      </c>
      <c r="BL8" s="33">
        <f t="shared" si="2"/>
        <v>0</v>
      </c>
      <c r="BM8" s="34">
        <f t="shared" si="2"/>
        <v>85940966</v>
      </c>
      <c r="BN8" s="35">
        <f t="shared" si="2"/>
        <v>147457377</v>
      </c>
    </row>
    <row r="9" spans="1:66" s="24" customFormat="1" ht="50.1" customHeight="1" thickTop="1">
      <c r="A9" s="219">
        <v>2</v>
      </c>
      <c r="B9" s="221" t="s">
        <v>34</v>
      </c>
      <c r="C9" s="223" t="s">
        <v>35</v>
      </c>
      <c r="D9" s="42" t="s">
        <v>30</v>
      </c>
      <c r="E9" s="253" t="s">
        <v>29</v>
      </c>
      <c r="F9" s="16">
        <v>21451684</v>
      </c>
      <c r="G9" s="45">
        <v>184244</v>
      </c>
      <c r="H9" s="18">
        <f>G9+F9</f>
        <v>21635928</v>
      </c>
      <c r="I9" s="16"/>
      <c r="J9" s="19"/>
      <c r="K9" s="18">
        <v>0</v>
      </c>
      <c r="L9" s="16"/>
      <c r="M9" s="19"/>
      <c r="N9" s="18">
        <v>0</v>
      </c>
      <c r="O9" s="16"/>
      <c r="P9" s="19"/>
      <c r="Q9" s="18"/>
      <c r="R9" s="16"/>
      <c r="S9" s="45"/>
      <c r="T9" s="18">
        <f>R9+S9</f>
        <v>0</v>
      </c>
      <c r="U9" s="16"/>
      <c r="V9" s="17">
        <v>0</v>
      </c>
      <c r="W9" s="18">
        <f>U9+V9</f>
        <v>0</v>
      </c>
      <c r="X9" s="16"/>
      <c r="Y9" s="17"/>
      <c r="Z9" s="18"/>
      <c r="AA9" s="16">
        <v>2572440</v>
      </c>
      <c r="AB9" s="45">
        <v>9212</v>
      </c>
      <c r="AC9" s="18">
        <f>AA9+AB9</f>
        <v>2581652</v>
      </c>
      <c r="AD9" s="16">
        <v>18279244</v>
      </c>
      <c r="AE9" s="45">
        <v>65456</v>
      </c>
      <c r="AF9" s="18">
        <f>AD9+AE9</f>
        <v>18344700</v>
      </c>
      <c r="AG9" s="16">
        <v>600000</v>
      </c>
      <c r="AH9" s="45">
        <v>109576</v>
      </c>
      <c r="AI9" s="18">
        <f>AG9+AH9</f>
        <v>709576</v>
      </c>
      <c r="AJ9" s="16">
        <v>0</v>
      </c>
      <c r="AK9" s="19">
        <v>0</v>
      </c>
      <c r="AL9" s="18">
        <f>AJ9+AK9</f>
        <v>0</v>
      </c>
      <c r="AM9" s="53">
        <v>0</v>
      </c>
      <c r="AN9" s="54">
        <v>0</v>
      </c>
      <c r="AO9" s="50">
        <f>AM9+AN9</f>
        <v>0</v>
      </c>
      <c r="AP9" s="53">
        <v>0</v>
      </c>
      <c r="AQ9" s="54">
        <v>0</v>
      </c>
      <c r="AR9" s="50">
        <f>AP9+AQ9</f>
        <v>0</v>
      </c>
      <c r="AS9" s="16">
        <v>0</v>
      </c>
      <c r="AT9" s="19">
        <v>0</v>
      </c>
      <c r="AU9" s="18">
        <f>AS9+AT9</f>
        <v>0</v>
      </c>
      <c r="AV9" s="16">
        <v>0</v>
      </c>
      <c r="AW9" s="19">
        <v>0</v>
      </c>
      <c r="AX9" s="18">
        <f>AV9+AW9</f>
        <v>0</v>
      </c>
      <c r="AY9" s="16">
        <v>0</v>
      </c>
      <c r="AZ9" s="19">
        <v>0</v>
      </c>
      <c r="BA9" s="18">
        <f>AY9+AZ9</f>
        <v>0</v>
      </c>
      <c r="BB9" s="16">
        <v>0</v>
      </c>
      <c r="BC9" s="19">
        <v>0</v>
      </c>
      <c r="BD9" s="18">
        <f>BB9+BC9</f>
        <v>0</v>
      </c>
      <c r="BE9" s="16">
        <v>0</v>
      </c>
      <c r="BF9" s="19">
        <v>0</v>
      </c>
      <c r="BG9" s="18">
        <f>BE9+BF9</f>
        <v>0</v>
      </c>
      <c r="BH9" s="21">
        <f>I9+L9+O9+R9+U9+X9+AA9+AD9+AG9+AJ9+AM9</f>
        <v>21451684</v>
      </c>
      <c r="BI9" s="46">
        <f t="shared" ref="BH9:BJ10" si="3">J9+M9+P9+S9+V9+Y9+AB9+AE9+AH9+AK9+AN9</f>
        <v>184244</v>
      </c>
      <c r="BJ9" s="18">
        <f t="shared" si="3"/>
        <v>21635928</v>
      </c>
      <c r="BK9" s="16">
        <v>0</v>
      </c>
      <c r="BL9" s="17">
        <v>0</v>
      </c>
      <c r="BM9" s="18">
        <f>BL9+BK9</f>
        <v>0</v>
      </c>
      <c r="BN9" s="23">
        <f>BM9+BJ9</f>
        <v>21635928</v>
      </c>
    </row>
    <row r="10" spans="1:66" s="2" customFormat="1" ht="50.1" customHeight="1">
      <c r="A10" s="239"/>
      <c r="B10" s="240"/>
      <c r="C10" s="236"/>
      <c r="D10" s="47" t="s">
        <v>32</v>
      </c>
      <c r="E10" s="252"/>
      <c r="F10" s="27">
        <v>30000000</v>
      </c>
      <c r="G10" s="28">
        <v>0</v>
      </c>
      <c r="H10" s="26">
        <f>G10+F10</f>
        <v>30000000</v>
      </c>
      <c r="I10" s="48"/>
      <c r="J10" s="49"/>
      <c r="K10" s="50">
        <f>J10+I10</f>
        <v>0</v>
      </c>
      <c r="L10" s="27"/>
      <c r="M10" s="30"/>
      <c r="N10" s="26">
        <f>M10+L10</f>
        <v>0</v>
      </c>
      <c r="O10" s="48"/>
      <c r="P10" s="51"/>
      <c r="Q10" s="50"/>
      <c r="R10" s="27"/>
      <c r="S10" s="31"/>
      <c r="T10" s="26">
        <f>R10+S10</f>
        <v>0</v>
      </c>
      <c r="U10" s="27"/>
      <c r="V10" s="31">
        <v>0</v>
      </c>
      <c r="W10" s="26">
        <f>U10+V10</f>
        <v>0</v>
      </c>
      <c r="X10" s="27"/>
      <c r="Y10" s="28"/>
      <c r="Z10" s="26"/>
      <c r="AA10" s="27">
        <v>0</v>
      </c>
      <c r="AB10" s="28">
        <v>0</v>
      </c>
      <c r="AC10" s="26">
        <f>AA10+AB10</f>
        <v>0</v>
      </c>
      <c r="AD10" s="52">
        <v>0</v>
      </c>
      <c r="AE10" s="28">
        <v>0</v>
      </c>
      <c r="AF10" s="50">
        <f>AD10+AE10</f>
        <v>0</v>
      </c>
      <c r="AG10" s="27">
        <v>30000000</v>
      </c>
      <c r="AH10" s="28">
        <v>0</v>
      </c>
      <c r="AI10" s="26">
        <f>AG10+AH10</f>
        <v>30000000</v>
      </c>
      <c r="AJ10" s="27">
        <v>0</v>
      </c>
      <c r="AK10" s="28">
        <v>0</v>
      </c>
      <c r="AL10" s="26">
        <f>AJ10+AK10</f>
        <v>0</v>
      </c>
      <c r="AM10" s="27">
        <v>0</v>
      </c>
      <c r="AN10" s="28">
        <v>0</v>
      </c>
      <c r="AO10" s="26">
        <f>AM10+AN10</f>
        <v>0</v>
      </c>
      <c r="AP10" s="27">
        <v>0</v>
      </c>
      <c r="AQ10" s="28">
        <v>0</v>
      </c>
      <c r="AR10" s="26">
        <f>AP10+AQ10</f>
        <v>0</v>
      </c>
      <c r="AS10" s="27">
        <v>0</v>
      </c>
      <c r="AT10" s="28">
        <v>0</v>
      </c>
      <c r="AU10" s="26">
        <f>AS10+AT10</f>
        <v>0</v>
      </c>
      <c r="AV10" s="27">
        <v>0</v>
      </c>
      <c r="AW10" s="28">
        <v>0</v>
      </c>
      <c r="AX10" s="26">
        <f>AV10+AW10</f>
        <v>0</v>
      </c>
      <c r="AY10" s="27">
        <v>0</v>
      </c>
      <c r="AZ10" s="28">
        <v>0</v>
      </c>
      <c r="BA10" s="26">
        <f>AY10+AZ10</f>
        <v>0</v>
      </c>
      <c r="BB10" s="27">
        <v>0</v>
      </c>
      <c r="BC10" s="28">
        <v>0</v>
      </c>
      <c r="BD10" s="26">
        <f>BB10+BC10</f>
        <v>0</v>
      </c>
      <c r="BE10" s="27">
        <v>0</v>
      </c>
      <c r="BF10" s="28">
        <v>0</v>
      </c>
      <c r="BG10" s="26">
        <f>BE10+BF10</f>
        <v>0</v>
      </c>
      <c r="BH10" s="27">
        <f t="shared" si="3"/>
        <v>30000000</v>
      </c>
      <c r="BI10" s="28">
        <f t="shared" si="3"/>
        <v>0</v>
      </c>
      <c r="BJ10" s="26">
        <f>K10+N10+Q10+T10+W10+Z10+AC10+AF10+AI10+AL10+AO10</f>
        <v>30000000</v>
      </c>
      <c r="BK10" s="27">
        <v>0</v>
      </c>
      <c r="BL10" s="31">
        <v>0</v>
      </c>
      <c r="BM10" s="26">
        <f>BL10+BK10</f>
        <v>0</v>
      </c>
      <c r="BN10" s="29">
        <f>BM10+BJ10</f>
        <v>30000000</v>
      </c>
    </row>
    <row r="11" spans="1:66" s="24" customFormat="1" ht="50.1" customHeight="1" thickBot="1">
      <c r="A11" s="220"/>
      <c r="B11" s="222"/>
      <c r="C11" s="224"/>
      <c r="D11" s="225" t="s">
        <v>12</v>
      </c>
      <c r="E11" s="226"/>
      <c r="F11" s="32">
        <f t="shared" ref="F11:N11" si="4">F10+F9</f>
        <v>51451684</v>
      </c>
      <c r="G11" s="33">
        <f>G10+G9</f>
        <v>184244</v>
      </c>
      <c r="H11" s="34">
        <f>H10+H9</f>
        <v>51635928</v>
      </c>
      <c r="I11" s="32">
        <f t="shared" si="4"/>
        <v>0</v>
      </c>
      <c r="J11" s="33">
        <f t="shared" si="4"/>
        <v>0</v>
      </c>
      <c r="K11" s="34">
        <f t="shared" si="4"/>
        <v>0</v>
      </c>
      <c r="L11" s="32">
        <f t="shared" si="4"/>
        <v>0</v>
      </c>
      <c r="M11" s="33">
        <f t="shared" si="4"/>
        <v>0</v>
      </c>
      <c r="N11" s="34">
        <f t="shared" si="4"/>
        <v>0</v>
      </c>
      <c r="O11" s="32"/>
      <c r="P11" s="33"/>
      <c r="Q11" s="34"/>
      <c r="R11" s="32">
        <f t="shared" ref="R11:BN11" si="5">R10+R9</f>
        <v>0</v>
      </c>
      <c r="S11" s="33">
        <f t="shared" si="5"/>
        <v>0</v>
      </c>
      <c r="T11" s="34">
        <f t="shared" si="5"/>
        <v>0</v>
      </c>
      <c r="U11" s="32">
        <f t="shared" si="5"/>
        <v>0</v>
      </c>
      <c r="V11" s="33">
        <f t="shared" si="5"/>
        <v>0</v>
      </c>
      <c r="W11" s="34">
        <f t="shared" si="5"/>
        <v>0</v>
      </c>
      <c r="X11" s="32"/>
      <c r="Y11" s="33"/>
      <c r="Z11" s="34"/>
      <c r="AA11" s="32">
        <f t="shared" si="5"/>
        <v>2572440</v>
      </c>
      <c r="AB11" s="33">
        <f t="shared" si="5"/>
        <v>9212</v>
      </c>
      <c r="AC11" s="34">
        <f t="shared" si="5"/>
        <v>2581652</v>
      </c>
      <c r="AD11" s="32">
        <f t="shared" si="5"/>
        <v>18279244</v>
      </c>
      <c r="AE11" s="33">
        <f t="shared" si="5"/>
        <v>65456</v>
      </c>
      <c r="AF11" s="34">
        <f t="shared" si="5"/>
        <v>18344700</v>
      </c>
      <c r="AG11" s="32">
        <f t="shared" si="5"/>
        <v>30600000</v>
      </c>
      <c r="AH11" s="33">
        <f t="shared" si="5"/>
        <v>109576</v>
      </c>
      <c r="AI11" s="34">
        <f t="shared" si="5"/>
        <v>30709576</v>
      </c>
      <c r="AJ11" s="32">
        <f t="shared" si="5"/>
        <v>0</v>
      </c>
      <c r="AK11" s="33">
        <f t="shared" si="5"/>
        <v>0</v>
      </c>
      <c r="AL11" s="34">
        <f t="shared" si="5"/>
        <v>0</v>
      </c>
      <c r="AM11" s="32">
        <f t="shared" si="5"/>
        <v>0</v>
      </c>
      <c r="AN11" s="33">
        <f t="shared" si="5"/>
        <v>0</v>
      </c>
      <c r="AO11" s="34">
        <f t="shared" si="5"/>
        <v>0</v>
      </c>
      <c r="AP11" s="32">
        <f t="shared" si="5"/>
        <v>0</v>
      </c>
      <c r="AQ11" s="33">
        <f t="shared" si="5"/>
        <v>0</v>
      </c>
      <c r="AR11" s="34">
        <f t="shared" si="5"/>
        <v>0</v>
      </c>
      <c r="AS11" s="32">
        <f t="shared" si="5"/>
        <v>0</v>
      </c>
      <c r="AT11" s="33">
        <f t="shared" si="5"/>
        <v>0</v>
      </c>
      <c r="AU11" s="34">
        <f t="shared" si="5"/>
        <v>0</v>
      </c>
      <c r="AV11" s="32">
        <f t="shared" si="5"/>
        <v>0</v>
      </c>
      <c r="AW11" s="33">
        <f t="shared" si="5"/>
        <v>0</v>
      </c>
      <c r="AX11" s="34">
        <f t="shared" si="5"/>
        <v>0</v>
      </c>
      <c r="AY11" s="32">
        <f t="shared" si="5"/>
        <v>0</v>
      </c>
      <c r="AZ11" s="33">
        <f t="shared" si="5"/>
        <v>0</v>
      </c>
      <c r="BA11" s="34">
        <f t="shared" si="5"/>
        <v>0</v>
      </c>
      <c r="BB11" s="32">
        <f t="shared" si="5"/>
        <v>0</v>
      </c>
      <c r="BC11" s="33">
        <f t="shared" si="5"/>
        <v>0</v>
      </c>
      <c r="BD11" s="34">
        <f t="shared" si="5"/>
        <v>0</v>
      </c>
      <c r="BE11" s="32">
        <f t="shared" si="5"/>
        <v>0</v>
      </c>
      <c r="BF11" s="33">
        <f t="shared" si="5"/>
        <v>0</v>
      </c>
      <c r="BG11" s="34">
        <f t="shared" si="5"/>
        <v>0</v>
      </c>
      <c r="BH11" s="32">
        <f t="shared" si="5"/>
        <v>51451684</v>
      </c>
      <c r="BI11" s="33">
        <f t="shared" si="5"/>
        <v>184244</v>
      </c>
      <c r="BJ11" s="34">
        <f t="shared" si="5"/>
        <v>51635928</v>
      </c>
      <c r="BK11" s="32">
        <f t="shared" si="5"/>
        <v>0</v>
      </c>
      <c r="BL11" s="33">
        <f t="shared" si="5"/>
        <v>0</v>
      </c>
      <c r="BM11" s="34">
        <f t="shared" si="5"/>
        <v>0</v>
      </c>
      <c r="BN11" s="35">
        <f t="shared" si="5"/>
        <v>51635928</v>
      </c>
    </row>
    <row r="12" spans="1:66" s="24" customFormat="1" ht="99" customHeight="1" thickTop="1">
      <c r="A12" s="219">
        <v>3</v>
      </c>
      <c r="B12" s="221" t="s">
        <v>34</v>
      </c>
      <c r="C12" s="223" t="s">
        <v>36</v>
      </c>
      <c r="D12" s="44" t="s">
        <v>30</v>
      </c>
      <c r="E12" s="55" t="s">
        <v>29</v>
      </c>
      <c r="F12" s="16">
        <v>0</v>
      </c>
      <c r="G12" s="17">
        <v>32800000</v>
      </c>
      <c r="H12" s="18">
        <f>G12+F12</f>
        <v>32800000</v>
      </c>
      <c r="I12" s="16"/>
      <c r="J12" s="19"/>
      <c r="K12" s="18">
        <f>J12+I12</f>
        <v>0</v>
      </c>
      <c r="L12" s="16">
        <v>0</v>
      </c>
      <c r="M12" s="17">
        <v>0</v>
      </c>
      <c r="N12" s="18">
        <f>M12+L12</f>
        <v>0</v>
      </c>
      <c r="O12" s="17"/>
      <c r="P12" s="17"/>
      <c r="Q12" s="18"/>
      <c r="R12" s="16"/>
      <c r="S12" s="45"/>
      <c r="T12" s="18">
        <f>R12+S12</f>
        <v>0</v>
      </c>
      <c r="U12" s="16">
        <v>0</v>
      </c>
      <c r="V12" s="17">
        <v>0</v>
      </c>
      <c r="W12" s="18">
        <f>U12+V12</f>
        <v>0</v>
      </c>
      <c r="X12" s="16"/>
      <c r="Y12" s="45"/>
      <c r="Z12" s="18"/>
      <c r="AA12" s="16">
        <v>0</v>
      </c>
      <c r="AB12" s="45">
        <v>5528849</v>
      </c>
      <c r="AC12" s="18">
        <f>AA12+AB12</f>
        <v>5528849</v>
      </c>
      <c r="AD12" s="16">
        <v>0</v>
      </c>
      <c r="AE12" s="19">
        <v>0</v>
      </c>
      <c r="AF12" s="18">
        <f>AD12+AE12</f>
        <v>0</v>
      </c>
      <c r="AG12" s="16">
        <v>0</v>
      </c>
      <c r="AH12" s="19">
        <v>0</v>
      </c>
      <c r="AI12" s="18">
        <f>AG12+AH12</f>
        <v>0</v>
      </c>
      <c r="AJ12" s="16">
        <v>0</v>
      </c>
      <c r="AK12" s="19">
        <v>0</v>
      </c>
      <c r="AL12" s="18">
        <f>AJ12+AK12</f>
        <v>0</v>
      </c>
      <c r="AM12" s="16"/>
      <c r="AN12" s="56"/>
      <c r="AO12" s="57"/>
      <c r="AP12" s="16"/>
      <c r="AQ12" s="19"/>
      <c r="AR12" s="20"/>
      <c r="AS12" s="16"/>
      <c r="AT12" s="19"/>
      <c r="AU12" s="20"/>
      <c r="AV12" s="16"/>
      <c r="AW12" s="19"/>
      <c r="AX12" s="20"/>
      <c r="AY12" s="16"/>
      <c r="AZ12" s="19"/>
      <c r="BA12" s="20"/>
      <c r="BB12" s="16"/>
      <c r="BC12" s="19"/>
      <c r="BD12" s="20"/>
      <c r="BE12" s="16"/>
      <c r="BF12" s="19"/>
      <c r="BG12" s="20"/>
      <c r="BH12" s="21">
        <f t="shared" ref="BH12:BJ12" si="6">I12+L12+O12+R12+U12+X12+AA12+AD12+AG12+AJ12+AM12</f>
        <v>0</v>
      </c>
      <c r="BI12" s="22">
        <f t="shared" si="6"/>
        <v>5528849</v>
      </c>
      <c r="BJ12" s="18">
        <f t="shared" si="6"/>
        <v>5528849</v>
      </c>
      <c r="BK12" s="16">
        <v>32800000</v>
      </c>
      <c r="BL12" s="152">
        <v>-5528849</v>
      </c>
      <c r="BM12" s="18">
        <f>BL12+BK12</f>
        <v>27271151</v>
      </c>
      <c r="BN12" s="23">
        <f>BM12+BJ12</f>
        <v>32800000</v>
      </c>
    </row>
    <row r="13" spans="1:66" s="24" customFormat="1" ht="90.75" customHeight="1" thickBot="1">
      <c r="A13" s="220"/>
      <c r="B13" s="222"/>
      <c r="C13" s="224"/>
      <c r="D13" s="225" t="s">
        <v>12</v>
      </c>
      <c r="E13" s="226"/>
      <c r="F13" s="32">
        <f>F12</f>
        <v>0</v>
      </c>
      <c r="G13" s="33">
        <f t="shared" ref="G13:Q13" si="7">G12</f>
        <v>32800000</v>
      </c>
      <c r="H13" s="34">
        <f t="shared" si="7"/>
        <v>32800000</v>
      </c>
      <c r="I13" s="32">
        <f t="shared" si="7"/>
        <v>0</v>
      </c>
      <c r="J13" s="33">
        <f t="shared" si="7"/>
        <v>0</v>
      </c>
      <c r="K13" s="34">
        <f t="shared" si="7"/>
        <v>0</v>
      </c>
      <c r="L13" s="32">
        <f t="shared" si="7"/>
        <v>0</v>
      </c>
      <c r="M13" s="33">
        <f t="shared" si="7"/>
        <v>0</v>
      </c>
      <c r="N13" s="34">
        <f t="shared" si="7"/>
        <v>0</v>
      </c>
      <c r="O13" s="32">
        <f t="shared" si="7"/>
        <v>0</v>
      </c>
      <c r="P13" s="33">
        <f t="shared" si="7"/>
        <v>0</v>
      </c>
      <c r="Q13" s="34">
        <f t="shared" si="7"/>
        <v>0</v>
      </c>
      <c r="R13" s="32"/>
      <c r="S13" s="33">
        <f t="shared" ref="S13:T13" si="8">S12</f>
        <v>0</v>
      </c>
      <c r="T13" s="34">
        <f t="shared" si="8"/>
        <v>0</v>
      </c>
      <c r="U13" s="32">
        <v>0</v>
      </c>
      <c r="V13" s="33">
        <f t="shared" ref="V13:BN13" si="9">V12</f>
        <v>0</v>
      </c>
      <c r="W13" s="34">
        <f t="shared" si="9"/>
        <v>0</v>
      </c>
      <c r="X13" s="33"/>
      <c r="Y13" s="33"/>
      <c r="Z13" s="34"/>
      <c r="AA13" s="32">
        <f t="shared" si="9"/>
        <v>0</v>
      </c>
      <c r="AB13" s="33">
        <f t="shared" si="9"/>
        <v>5528849</v>
      </c>
      <c r="AC13" s="34">
        <f t="shared" si="9"/>
        <v>5528849</v>
      </c>
      <c r="AD13" s="32">
        <f t="shared" si="9"/>
        <v>0</v>
      </c>
      <c r="AE13" s="33">
        <f t="shared" si="9"/>
        <v>0</v>
      </c>
      <c r="AF13" s="34">
        <f t="shared" si="9"/>
        <v>0</v>
      </c>
      <c r="AG13" s="32">
        <f t="shared" si="9"/>
        <v>0</v>
      </c>
      <c r="AH13" s="33">
        <f t="shared" si="9"/>
        <v>0</v>
      </c>
      <c r="AI13" s="34">
        <f t="shared" si="9"/>
        <v>0</v>
      </c>
      <c r="AJ13" s="32">
        <f t="shared" si="9"/>
        <v>0</v>
      </c>
      <c r="AK13" s="33">
        <f t="shared" si="9"/>
        <v>0</v>
      </c>
      <c r="AL13" s="34">
        <f t="shared" si="9"/>
        <v>0</v>
      </c>
      <c r="AM13" s="32">
        <f t="shared" si="9"/>
        <v>0</v>
      </c>
      <c r="AN13" s="33">
        <f t="shared" si="9"/>
        <v>0</v>
      </c>
      <c r="AO13" s="34">
        <f t="shared" si="9"/>
        <v>0</v>
      </c>
      <c r="AP13" s="32">
        <f t="shared" si="9"/>
        <v>0</v>
      </c>
      <c r="AQ13" s="33">
        <f t="shared" si="9"/>
        <v>0</v>
      </c>
      <c r="AR13" s="34">
        <f t="shared" si="9"/>
        <v>0</v>
      </c>
      <c r="AS13" s="32">
        <f t="shared" si="9"/>
        <v>0</v>
      </c>
      <c r="AT13" s="33">
        <f t="shared" si="9"/>
        <v>0</v>
      </c>
      <c r="AU13" s="34">
        <f t="shared" si="9"/>
        <v>0</v>
      </c>
      <c r="AV13" s="32">
        <f t="shared" si="9"/>
        <v>0</v>
      </c>
      <c r="AW13" s="33">
        <f t="shared" si="9"/>
        <v>0</v>
      </c>
      <c r="AX13" s="34">
        <f t="shared" si="9"/>
        <v>0</v>
      </c>
      <c r="AY13" s="32">
        <f t="shared" si="9"/>
        <v>0</v>
      </c>
      <c r="AZ13" s="33">
        <f t="shared" si="9"/>
        <v>0</v>
      </c>
      <c r="BA13" s="34">
        <f t="shared" si="9"/>
        <v>0</v>
      </c>
      <c r="BB13" s="32">
        <f t="shared" si="9"/>
        <v>0</v>
      </c>
      <c r="BC13" s="33">
        <f t="shared" si="9"/>
        <v>0</v>
      </c>
      <c r="BD13" s="34">
        <f t="shared" si="9"/>
        <v>0</v>
      </c>
      <c r="BE13" s="32">
        <f t="shared" si="9"/>
        <v>0</v>
      </c>
      <c r="BF13" s="33">
        <f t="shared" si="9"/>
        <v>0</v>
      </c>
      <c r="BG13" s="34">
        <f t="shared" si="9"/>
        <v>0</v>
      </c>
      <c r="BH13" s="32">
        <f t="shared" si="9"/>
        <v>0</v>
      </c>
      <c r="BI13" s="33">
        <f t="shared" si="9"/>
        <v>5528849</v>
      </c>
      <c r="BJ13" s="34">
        <f t="shared" si="9"/>
        <v>5528849</v>
      </c>
      <c r="BK13" s="32">
        <f t="shared" si="9"/>
        <v>32800000</v>
      </c>
      <c r="BL13" s="33">
        <f t="shared" si="9"/>
        <v>-5528849</v>
      </c>
      <c r="BM13" s="34">
        <f t="shared" si="9"/>
        <v>27271151</v>
      </c>
      <c r="BN13" s="35">
        <f t="shared" si="9"/>
        <v>32800000</v>
      </c>
    </row>
    <row r="14" spans="1:66" s="24" customFormat="1" ht="42" customHeight="1" thickTop="1">
      <c r="A14" s="242">
        <v>4</v>
      </c>
      <c r="B14" s="243" t="s">
        <v>26</v>
      </c>
      <c r="C14" s="244" t="s">
        <v>4</v>
      </c>
      <c r="D14" s="245" t="s">
        <v>32</v>
      </c>
      <c r="E14" s="62" t="s">
        <v>28</v>
      </c>
      <c r="F14" s="36">
        <v>170719259</v>
      </c>
      <c r="G14" s="39">
        <v>0</v>
      </c>
      <c r="H14" s="38">
        <f>G14+F14</f>
        <v>170719259</v>
      </c>
      <c r="I14" s="36"/>
      <c r="J14" s="39"/>
      <c r="K14" s="38">
        <f>J14+I14</f>
        <v>0</v>
      </c>
      <c r="L14" s="36">
        <v>0</v>
      </c>
      <c r="M14" s="37">
        <v>0</v>
      </c>
      <c r="N14" s="38">
        <f>M14+L14</f>
        <v>0</v>
      </c>
      <c r="O14" s="37"/>
      <c r="P14" s="37"/>
      <c r="Q14" s="38"/>
      <c r="R14" s="36"/>
      <c r="S14" s="39"/>
      <c r="T14" s="38">
        <f>R14+S14</f>
        <v>0</v>
      </c>
      <c r="U14" s="36"/>
      <c r="V14" s="39"/>
      <c r="W14" s="38">
        <f>U14+V14</f>
        <v>0</v>
      </c>
      <c r="X14" s="36"/>
      <c r="Y14" s="39"/>
      <c r="Z14" s="38"/>
      <c r="AA14" s="36">
        <v>24414676</v>
      </c>
      <c r="AB14" s="39">
        <v>0</v>
      </c>
      <c r="AC14" s="38">
        <f>AA14+AB14</f>
        <v>24414676</v>
      </c>
      <c r="AD14" s="36">
        <v>43745640</v>
      </c>
      <c r="AE14" s="39">
        <v>0</v>
      </c>
      <c r="AF14" s="38">
        <f>AD14+AE14</f>
        <v>43745640</v>
      </c>
      <c r="AG14" s="36">
        <v>44258839</v>
      </c>
      <c r="AH14" s="39">
        <v>0</v>
      </c>
      <c r="AI14" s="38">
        <f>AG14+AH14</f>
        <v>44258839</v>
      </c>
      <c r="AJ14" s="36">
        <v>49138904</v>
      </c>
      <c r="AK14" s="39">
        <v>6066698</v>
      </c>
      <c r="AL14" s="38">
        <f>AJ14+AK14</f>
        <v>55205602</v>
      </c>
      <c r="AM14" s="36">
        <v>0</v>
      </c>
      <c r="AN14" s="39">
        <v>0</v>
      </c>
      <c r="AO14" s="38">
        <f>AM14+AN14</f>
        <v>0</v>
      </c>
      <c r="AP14" s="36">
        <v>0</v>
      </c>
      <c r="AQ14" s="39">
        <v>0</v>
      </c>
      <c r="AR14" s="38">
        <f>AP14+AQ14</f>
        <v>0</v>
      </c>
      <c r="AS14" s="36">
        <v>0</v>
      </c>
      <c r="AT14" s="39">
        <v>0</v>
      </c>
      <c r="AU14" s="38">
        <f>AS14+AT14</f>
        <v>0</v>
      </c>
      <c r="AV14" s="36">
        <v>0</v>
      </c>
      <c r="AW14" s="39">
        <v>0</v>
      </c>
      <c r="AX14" s="38">
        <f>AV14+AW14</f>
        <v>0</v>
      </c>
      <c r="AY14" s="36">
        <v>0</v>
      </c>
      <c r="AZ14" s="39">
        <v>0</v>
      </c>
      <c r="BA14" s="38">
        <f>AY14+AZ14</f>
        <v>0</v>
      </c>
      <c r="BB14" s="36">
        <v>0</v>
      </c>
      <c r="BC14" s="39">
        <v>0</v>
      </c>
      <c r="BD14" s="38">
        <f>BB14+BC14</f>
        <v>0</v>
      </c>
      <c r="BE14" s="36">
        <v>0</v>
      </c>
      <c r="BF14" s="39">
        <v>0</v>
      </c>
      <c r="BG14" s="38">
        <f>BE14+BF14</f>
        <v>0</v>
      </c>
      <c r="BH14" s="40">
        <f t="shared" ref="BH14:BJ15" si="10">I14+L14+O14+R14+U14+X14+AA14+AD14+AG14+AJ14+AM14</f>
        <v>161558059</v>
      </c>
      <c r="BI14" s="63">
        <f t="shared" si="10"/>
        <v>6066698</v>
      </c>
      <c r="BJ14" s="38">
        <f t="shared" si="10"/>
        <v>167624757</v>
      </c>
      <c r="BK14" s="36">
        <v>9161200</v>
      </c>
      <c r="BL14" s="39">
        <v>-6066698</v>
      </c>
      <c r="BM14" s="38">
        <f>BL14+BK14</f>
        <v>3094502</v>
      </c>
      <c r="BN14" s="41">
        <f>BM14+BJ14</f>
        <v>170719259</v>
      </c>
    </row>
    <row r="15" spans="1:66" s="2" customFormat="1" ht="42" customHeight="1">
      <c r="A15" s="239"/>
      <c r="B15" s="240"/>
      <c r="C15" s="236"/>
      <c r="D15" s="246"/>
      <c r="E15" s="25" t="s">
        <v>29</v>
      </c>
      <c r="F15" s="48">
        <v>12259932</v>
      </c>
      <c r="G15" s="51">
        <v>0</v>
      </c>
      <c r="H15" s="50">
        <f>G15+F15</f>
        <v>12259932</v>
      </c>
      <c r="I15" s="48"/>
      <c r="J15" s="49"/>
      <c r="K15" s="50">
        <f>J15+I15</f>
        <v>0</v>
      </c>
      <c r="L15" s="48">
        <v>0</v>
      </c>
      <c r="M15" s="51">
        <v>0</v>
      </c>
      <c r="N15" s="50">
        <f>M15+L15</f>
        <v>0</v>
      </c>
      <c r="O15" s="58"/>
      <c r="P15" s="58"/>
      <c r="Q15" s="50"/>
      <c r="R15" s="52">
        <v>0</v>
      </c>
      <c r="S15" s="58">
        <v>0</v>
      </c>
      <c r="T15" s="50">
        <f>R15+S15</f>
        <v>0</v>
      </c>
      <c r="U15" s="52">
        <v>0</v>
      </c>
      <c r="V15" s="59">
        <v>0</v>
      </c>
      <c r="W15" s="50">
        <f>U15+V15</f>
        <v>0</v>
      </c>
      <c r="X15" s="52"/>
      <c r="Y15" s="59"/>
      <c r="Z15" s="50"/>
      <c r="AA15" s="52">
        <v>1845000</v>
      </c>
      <c r="AB15" s="59">
        <v>0</v>
      </c>
      <c r="AC15" s="50">
        <f>AA15+AB15</f>
        <v>1845000</v>
      </c>
      <c r="AD15" s="52">
        <v>4846000</v>
      </c>
      <c r="AE15" s="59">
        <v>0</v>
      </c>
      <c r="AF15" s="50">
        <f>AD15+AE15</f>
        <v>4846000</v>
      </c>
      <c r="AG15" s="52">
        <v>4753000</v>
      </c>
      <c r="AH15" s="59">
        <v>0</v>
      </c>
      <c r="AI15" s="50">
        <f>AG15+AH15</f>
        <v>4753000</v>
      </c>
      <c r="AJ15" s="52">
        <v>337713</v>
      </c>
      <c r="AK15" s="59">
        <v>317979</v>
      </c>
      <c r="AL15" s="50">
        <f>AJ15+AK15</f>
        <v>655692</v>
      </c>
      <c r="AM15" s="52">
        <v>0</v>
      </c>
      <c r="AN15" s="59">
        <v>0</v>
      </c>
      <c r="AO15" s="50">
        <f>AM15+AN15</f>
        <v>0</v>
      </c>
      <c r="AP15" s="52">
        <v>0</v>
      </c>
      <c r="AQ15" s="59">
        <v>0</v>
      </c>
      <c r="AR15" s="50">
        <f>AP15+AQ15</f>
        <v>0</v>
      </c>
      <c r="AS15" s="52">
        <v>0</v>
      </c>
      <c r="AT15" s="59">
        <v>0</v>
      </c>
      <c r="AU15" s="50">
        <f>AS15+AT15</f>
        <v>0</v>
      </c>
      <c r="AV15" s="52">
        <v>0</v>
      </c>
      <c r="AW15" s="59">
        <v>0</v>
      </c>
      <c r="AX15" s="50">
        <f>AV15+AW15</f>
        <v>0</v>
      </c>
      <c r="AY15" s="52">
        <v>0</v>
      </c>
      <c r="AZ15" s="59">
        <v>0</v>
      </c>
      <c r="BA15" s="50">
        <f>AY15+AZ15</f>
        <v>0</v>
      </c>
      <c r="BB15" s="52">
        <v>0</v>
      </c>
      <c r="BC15" s="59">
        <v>0</v>
      </c>
      <c r="BD15" s="50">
        <f>BB15+BC15</f>
        <v>0</v>
      </c>
      <c r="BE15" s="52">
        <v>0</v>
      </c>
      <c r="BF15" s="59">
        <v>0</v>
      </c>
      <c r="BG15" s="50">
        <f>BE15+BF15</f>
        <v>0</v>
      </c>
      <c r="BH15" s="48">
        <f t="shared" si="10"/>
        <v>11781713</v>
      </c>
      <c r="BI15" s="51">
        <f t="shared" si="10"/>
        <v>317979</v>
      </c>
      <c r="BJ15" s="50">
        <f t="shared" si="10"/>
        <v>12099692</v>
      </c>
      <c r="BK15" s="48">
        <v>478219</v>
      </c>
      <c r="BL15" s="49">
        <v>-317979</v>
      </c>
      <c r="BM15" s="50">
        <f>BL15+BK15</f>
        <v>160240</v>
      </c>
      <c r="BN15" s="64">
        <f>BM15+BJ15</f>
        <v>12259932</v>
      </c>
    </row>
    <row r="16" spans="1:66" s="24" customFormat="1" ht="42" customHeight="1" thickBot="1">
      <c r="A16" s="220"/>
      <c r="B16" s="222"/>
      <c r="C16" s="224"/>
      <c r="D16" s="247" t="s">
        <v>12</v>
      </c>
      <c r="E16" s="248"/>
      <c r="F16" s="32">
        <f t="shared" ref="F16:N16" si="11">F15+F14</f>
        <v>182979191</v>
      </c>
      <c r="G16" s="33">
        <f t="shared" si="11"/>
        <v>0</v>
      </c>
      <c r="H16" s="34">
        <f t="shared" si="11"/>
        <v>182979191</v>
      </c>
      <c r="I16" s="32">
        <f t="shared" si="11"/>
        <v>0</v>
      </c>
      <c r="J16" s="33">
        <f t="shared" si="11"/>
        <v>0</v>
      </c>
      <c r="K16" s="34">
        <f t="shared" si="11"/>
        <v>0</v>
      </c>
      <c r="L16" s="32">
        <f t="shared" si="11"/>
        <v>0</v>
      </c>
      <c r="M16" s="33">
        <f t="shared" si="11"/>
        <v>0</v>
      </c>
      <c r="N16" s="34">
        <f t="shared" si="11"/>
        <v>0</v>
      </c>
      <c r="O16" s="32"/>
      <c r="P16" s="33"/>
      <c r="Q16" s="34"/>
      <c r="R16" s="32">
        <f t="shared" ref="R16:BN16" si="12">R15+R14</f>
        <v>0</v>
      </c>
      <c r="S16" s="33">
        <f t="shared" si="12"/>
        <v>0</v>
      </c>
      <c r="T16" s="34">
        <f t="shared" si="12"/>
        <v>0</v>
      </c>
      <c r="U16" s="32">
        <f t="shared" si="12"/>
        <v>0</v>
      </c>
      <c r="V16" s="33">
        <f t="shared" si="12"/>
        <v>0</v>
      </c>
      <c r="W16" s="34">
        <f t="shared" si="12"/>
        <v>0</v>
      </c>
      <c r="X16" s="32"/>
      <c r="Y16" s="33"/>
      <c r="Z16" s="34"/>
      <c r="AA16" s="32">
        <f t="shared" si="12"/>
        <v>26259676</v>
      </c>
      <c r="AB16" s="33">
        <f t="shared" si="12"/>
        <v>0</v>
      </c>
      <c r="AC16" s="34">
        <f t="shared" si="12"/>
        <v>26259676</v>
      </c>
      <c r="AD16" s="32">
        <f t="shared" si="12"/>
        <v>48591640</v>
      </c>
      <c r="AE16" s="33">
        <f t="shared" si="12"/>
        <v>0</v>
      </c>
      <c r="AF16" s="34">
        <f t="shared" si="12"/>
        <v>48591640</v>
      </c>
      <c r="AG16" s="32">
        <f t="shared" si="12"/>
        <v>49011839</v>
      </c>
      <c r="AH16" s="33">
        <f t="shared" si="12"/>
        <v>0</v>
      </c>
      <c r="AI16" s="34">
        <f t="shared" si="12"/>
        <v>49011839</v>
      </c>
      <c r="AJ16" s="32">
        <f t="shared" si="12"/>
        <v>49476617</v>
      </c>
      <c r="AK16" s="33">
        <f t="shared" si="12"/>
        <v>6384677</v>
      </c>
      <c r="AL16" s="34">
        <f t="shared" si="12"/>
        <v>55861294</v>
      </c>
      <c r="AM16" s="32">
        <f t="shared" si="12"/>
        <v>0</v>
      </c>
      <c r="AN16" s="33">
        <f t="shared" si="12"/>
        <v>0</v>
      </c>
      <c r="AO16" s="34">
        <f t="shared" si="12"/>
        <v>0</v>
      </c>
      <c r="AP16" s="32">
        <f t="shared" si="12"/>
        <v>0</v>
      </c>
      <c r="AQ16" s="33">
        <f t="shared" si="12"/>
        <v>0</v>
      </c>
      <c r="AR16" s="34">
        <f t="shared" si="12"/>
        <v>0</v>
      </c>
      <c r="AS16" s="32">
        <f t="shared" si="12"/>
        <v>0</v>
      </c>
      <c r="AT16" s="33">
        <f t="shared" si="12"/>
        <v>0</v>
      </c>
      <c r="AU16" s="34">
        <f t="shared" si="12"/>
        <v>0</v>
      </c>
      <c r="AV16" s="32">
        <f t="shared" si="12"/>
        <v>0</v>
      </c>
      <c r="AW16" s="33">
        <f t="shared" si="12"/>
        <v>0</v>
      </c>
      <c r="AX16" s="34">
        <f t="shared" si="12"/>
        <v>0</v>
      </c>
      <c r="AY16" s="32">
        <f t="shared" si="12"/>
        <v>0</v>
      </c>
      <c r="AZ16" s="33">
        <f t="shared" si="12"/>
        <v>0</v>
      </c>
      <c r="BA16" s="34">
        <f t="shared" si="12"/>
        <v>0</v>
      </c>
      <c r="BB16" s="32">
        <f t="shared" si="12"/>
        <v>0</v>
      </c>
      <c r="BC16" s="33">
        <f t="shared" si="12"/>
        <v>0</v>
      </c>
      <c r="BD16" s="34">
        <f t="shared" si="12"/>
        <v>0</v>
      </c>
      <c r="BE16" s="32">
        <f t="shared" si="12"/>
        <v>0</v>
      </c>
      <c r="BF16" s="33">
        <f t="shared" si="12"/>
        <v>0</v>
      </c>
      <c r="BG16" s="34">
        <f t="shared" si="12"/>
        <v>0</v>
      </c>
      <c r="BH16" s="32">
        <f t="shared" si="12"/>
        <v>173339772</v>
      </c>
      <c r="BI16" s="33">
        <f t="shared" si="12"/>
        <v>6384677</v>
      </c>
      <c r="BJ16" s="34">
        <f t="shared" si="12"/>
        <v>179724449</v>
      </c>
      <c r="BK16" s="32">
        <f t="shared" si="12"/>
        <v>9639419</v>
      </c>
      <c r="BL16" s="33">
        <f t="shared" si="12"/>
        <v>-6384677</v>
      </c>
      <c r="BM16" s="34">
        <f t="shared" si="12"/>
        <v>3254742</v>
      </c>
      <c r="BN16" s="35">
        <f t="shared" si="12"/>
        <v>182979191</v>
      </c>
    </row>
    <row r="17" spans="1:66" s="24" customFormat="1" ht="75.75" customHeight="1" thickTop="1">
      <c r="A17" s="249">
        <v>5</v>
      </c>
      <c r="B17" s="221" t="s">
        <v>37</v>
      </c>
      <c r="C17" s="223" t="s">
        <v>3</v>
      </c>
      <c r="D17" s="44" t="s">
        <v>30</v>
      </c>
      <c r="E17" s="65" t="s">
        <v>29</v>
      </c>
      <c r="F17" s="16">
        <v>1440121</v>
      </c>
      <c r="G17" s="17">
        <v>0</v>
      </c>
      <c r="H17" s="18">
        <f>G17+F17</f>
        <v>1440121</v>
      </c>
      <c r="I17" s="16"/>
      <c r="J17" s="19"/>
      <c r="K17" s="18">
        <f>J17+I17</f>
        <v>0</v>
      </c>
      <c r="L17" s="16">
        <v>0</v>
      </c>
      <c r="M17" s="17">
        <v>0</v>
      </c>
      <c r="N17" s="18">
        <f>M17+L17</f>
        <v>0</v>
      </c>
      <c r="O17" s="66"/>
      <c r="P17" s="17"/>
      <c r="Q17" s="18"/>
      <c r="R17" s="16">
        <v>0</v>
      </c>
      <c r="S17" s="19">
        <v>0</v>
      </c>
      <c r="T17" s="18">
        <f>R17+S17</f>
        <v>0</v>
      </c>
      <c r="U17" s="16">
        <v>0</v>
      </c>
      <c r="V17" s="17">
        <v>0</v>
      </c>
      <c r="W17" s="18">
        <f>U17+V17</f>
        <v>0</v>
      </c>
      <c r="X17" s="16"/>
      <c r="Y17" s="45"/>
      <c r="Z17" s="18"/>
      <c r="AA17" s="16">
        <v>947270</v>
      </c>
      <c r="AB17" s="45">
        <v>419336</v>
      </c>
      <c r="AC17" s="18">
        <f>AA17+AB17</f>
        <v>1366606</v>
      </c>
      <c r="AD17" s="16">
        <v>0</v>
      </c>
      <c r="AE17" s="67"/>
      <c r="AF17" s="18">
        <f>AD17+AE17</f>
        <v>0</v>
      </c>
      <c r="AG17" s="16">
        <v>0</v>
      </c>
      <c r="AH17" s="19">
        <v>0</v>
      </c>
      <c r="AI17" s="18">
        <f>AG17+AH17</f>
        <v>0</v>
      </c>
      <c r="AJ17" s="16">
        <v>0</v>
      </c>
      <c r="AK17" s="19">
        <v>0</v>
      </c>
      <c r="AL17" s="18">
        <f>AJ17+AK17</f>
        <v>0</v>
      </c>
      <c r="AM17" s="16">
        <v>0</v>
      </c>
      <c r="AN17" s="19">
        <v>0</v>
      </c>
      <c r="AO17" s="18">
        <f>AM17+AN17</f>
        <v>0</v>
      </c>
      <c r="AP17" s="16">
        <v>0</v>
      </c>
      <c r="AQ17" s="19">
        <v>0</v>
      </c>
      <c r="AR17" s="18">
        <f>AP17+AQ17</f>
        <v>0</v>
      </c>
      <c r="AS17" s="16">
        <v>0</v>
      </c>
      <c r="AT17" s="19">
        <v>0</v>
      </c>
      <c r="AU17" s="18">
        <f>AS17+AT17</f>
        <v>0</v>
      </c>
      <c r="AV17" s="16">
        <v>0</v>
      </c>
      <c r="AW17" s="19">
        <v>0</v>
      </c>
      <c r="AX17" s="18">
        <f>AV17+AW17</f>
        <v>0</v>
      </c>
      <c r="AY17" s="16">
        <v>0</v>
      </c>
      <c r="AZ17" s="19">
        <v>0</v>
      </c>
      <c r="BA17" s="18">
        <f>AY17+AZ17</f>
        <v>0</v>
      </c>
      <c r="BB17" s="16">
        <v>0</v>
      </c>
      <c r="BC17" s="19">
        <v>0</v>
      </c>
      <c r="BD17" s="18">
        <f>BB17+BC17</f>
        <v>0</v>
      </c>
      <c r="BE17" s="16">
        <v>0</v>
      </c>
      <c r="BF17" s="19">
        <v>0</v>
      </c>
      <c r="BG17" s="18">
        <f>BE17+BF17</f>
        <v>0</v>
      </c>
      <c r="BH17" s="21">
        <f>I17+L17+O17+R17+U17+X17+AA17+AD17+AG17+AJ17+AM17</f>
        <v>947270</v>
      </c>
      <c r="BI17" s="22">
        <f t="shared" ref="BI17:BJ17" si="13">J17+M17+P17+S17+V17+Y17+AB17+AE17+AH17+AK17+AN17+AQ17</f>
        <v>419336</v>
      </c>
      <c r="BJ17" s="18">
        <f t="shared" si="13"/>
        <v>1366606</v>
      </c>
      <c r="BK17" s="21">
        <v>492851</v>
      </c>
      <c r="BL17" s="45">
        <v>-419336</v>
      </c>
      <c r="BM17" s="18">
        <f>BL17+BK17</f>
        <v>73515</v>
      </c>
      <c r="BN17" s="23">
        <f>BM17+BJ17</f>
        <v>1440121</v>
      </c>
    </row>
    <row r="18" spans="1:66" s="24" customFormat="1" ht="71.25" customHeight="1" thickBot="1">
      <c r="A18" s="250"/>
      <c r="B18" s="222"/>
      <c r="C18" s="224"/>
      <c r="D18" s="225" t="s">
        <v>12</v>
      </c>
      <c r="E18" s="226"/>
      <c r="F18" s="32">
        <f>F17</f>
        <v>1440121</v>
      </c>
      <c r="G18" s="33">
        <f t="shared" ref="G18:BN18" si="14">G17</f>
        <v>0</v>
      </c>
      <c r="H18" s="34">
        <f t="shared" si="14"/>
        <v>1440121</v>
      </c>
      <c r="I18" s="32">
        <f t="shared" si="14"/>
        <v>0</v>
      </c>
      <c r="J18" s="33">
        <f t="shared" si="14"/>
        <v>0</v>
      </c>
      <c r="K18" s="34">
        <f t="shared" si="14"/>
        <v>0</v>
      </c>
      <c r="L18" s="32">
        <f t="shared" si="14"/>
        <v>0</v>
      </c>
      <c r="M18" s="33">
        <f t="shared" si="14"/>
        <v>0</v>
      </c>
      <c r="N18" s="34">
        <f t="shared" si="14"/>
        <v>0</v>
      </c>
      <c r="O18" s="32">
        <f t="shared" si="14"/>
        <v>0</v>
      </c>
      <c r="P18" s="33">
        <f t="shared" si="14"/>
        <v>0</v>
      </c>
      <c r="Q18" s="34">
        <f t="shared" si="14"/>
        <v>0</v>
      </c>
      <c r="R18" s="32">
        <f t="shared" si="14"/>
        <v>0</v>
      </c>
      <c r="S18" s="33">
        <f t="shared" si="14"/>
        <v>0</v>
      </c>
      <c r="T18" s="34">
        <f t="shared" si="14"/>
        <v>0</v>
      </c>
      <c r="U18" s="32">
        <f t="shared" si="14"/>
        <v>0</v>
      </c>
      <c r="V18" s="33">
        <f t="shared" si="14"/>
        <v>0</v>
      </c>
      <c r="W18" s="34">
        <f t="shared" si="14"/>
        <v>0</v>
      </c>
      <c r="X18" s="32"/>
      <c r="Y18" s="33"/>
      <c r="Z18" s="34"/>
      <c r="AA18" s="32">
        <f t="shared" si="14"/>
        <v>947270</v>
      </c>
      <c r="AB18" s="33">
        <f t="shared" si="14"/>
        <v>419336</v>
      </c>
      <c r="AC18" s="34">
        <f t="shared" si="14"/>
        <v>1366606</v>
      </c>
      <c r="AD18" s="32">
        <f t="shared" si="14"/>
        <v>0</v>
      </c>
      <c r="AE18" s="33">
        <f t="shared" si="14"/>
        <v>0</v>
      </c>
      <c r="AF18" s="34">
        <f t="shared" si="14"/>
        <v>0</v>
      </c>
      <c r="AG18" s="32">
        <f t="shared" si="14"/>
        <v>0</v>
      </c>
      <c r="AH18" s="33">
        <f t="shared" si="14"/>
        <v>0</v>
      </c>
      <c r="AI18" s="34">
        <f t="shared" si="14"/>
        <v>0</v>
      </c>
      <c r="AJ18" s="32">
        <f t="shared" si="14"/>
        <v>0</v>
      </c>
      <c r="AK18" s="33">
        <f t="shared" si="14"/>
        <v>0</v>
      </c>
      <c r="AL18" s="34">
        <f t="shared" si="14"/>
        <v>0</v>
      </c>
      <c r="AM18" s="32">
        <f t="shared" si="14"/>
        <v>0</v>
      </c>
      <c r="AN18" s="33">
        <f t="shared" si="14"/>
        <v>0</v>
      </c>
      <c r="AO18" s="34">
        <f t="shared" si="14"/>
        <v>0</v>
      </c>
      <c r="AP18" s="32">
        <f t="shared" si="14"/>
        <v>0</v>
      </c>
      <c r="AQ18" s="33">
        <f t="shared" si="14"/>
        <v>0</v>
      </c>
      <c r="AR18" s="34">
        <f t="shared" si="14"/>
        <v>0</v>
      </c>
      <c r="AS18" s="32">
        <f t="shared" si="14"/>
        <v>0</v>
      </c>
      <c r="AT18" s="33">
        <f t="shared" si="14"/>
        <v>0</v>
      </c>
      <c r="AU18" s="34">
        <f t="shared" si="14"/>
        <v>0</v>
      </c>
      <c r="AV18" s="32">
        <f t="shared" si="14"/>
        <v>0</v>
      </c>
      <c r="AW18" s="33">
        <f t="shared" si="14"/>
        <v>0</v>
      </c>
      <c r="AX18" s="34">
        <f t="shared" si="14"/>
        <v>0</v>
      </c>
      <c r="AY18" s="32">
        <f t="shared" si="14"/>
        <v>0</v>
      </c>
      <c r="AZ18" s="33">
        <f t="shared" si="14"/>
        <v>0</v>
      </c>
      <c r="BA18" s="34">
        <f t="shared" si="14"/>
        <v>0</v>
      </c>
      <c r="BB18" s="32">
        <f t="shared" si="14"/>
        <v>0</v>
      </c>
      <c r="BC18" s="33">
        <f t="shared" si="14"/>
        <v>0</v>
      </c>
      <c r="BD18" s="34">
        <f t="shared" si="14"/>
        <v>0</v>
      </c>
      <c r="BE18" s="32">
        <f t="shared" si="14"/>
        <v>0</v>
      </c>
      <c r="BF18" s="33">
        <f t="shared" si="14"/>
        <v>0</v>
      </c>
      <c r="BG18" s="34">
        <f t="shared" si="14"/>
        <v>0</v>
      </c>
      <c r="BH18" s="32">
        <f t="shared" si="14"/>
        <v>947270</v>
      </c>
      <c r="BI18" s="33">
        <f t="shared" si="14"/>
        <v>419336</v>
      </c>
      <c r="BJ18" s="34">
        <f t="shared" si="14"/>
        <v>1366606</v>
      </c>
      <c r="BK18" s="32">
        <f t="shared" si="14"/>
        <v>492851</v>
      </c>
      <c r="BL18" s="33">
        <f t="shared" si="14"/>
        <v>-419336</v>
      </c>
      <c r="BM18" s="34">
        <f t="shared" si="14"/>
        <v>73515</v>
      </c>
      <c r="BN18" s="35">
        <f t="shared" si="14"/>
        <v>1440121</v>
      </c>
    </row>
    <row r="19" spans="1:66" s="80" customFormat="1" ht="80.25" customHeight="1" thickTop="1">
      <c r="A19" s="234">
        <v>6</v>
      </c>
      <c r="B19" s="236" t="s">
        <v>38</v>
      </c>
      <c r="C19" s="236" t="s">
        <v>39</v>
      </c>
      <c r="D19" s="68" t="s">
        <v>30</v>
      </c>
      <c r="E19" s="69" t="s">
        <v>28</v>
      </c>
      <c r="F19" s="53">
        <v>3258000</v>
      </c>
      <c r="G19" s="70">
        <v>0</v>
      </c>
      <c r="H19" s="71">
        <f>G19+F19</f>
        <v>3258000</v>
      </c>
      <c r="I19" s="72"/>
      <c r="J19" s="54"/>
      <c r="K19" s="71">
        <v>0</v>
      </c>
      <c r="L19" s="53"/>
      <c r="M19" s="54"/>
      <c r="N19" s="71">
        <v>0</v>
      </c>
      <c r="O19" s="53"/>
      <c r="P19" s="54"/>
      <c r="Q19" s="71"/>
      <c r="R19" s="53"/>
      <c r="S19" s="73"/>
      <c r="T19" s="74">
        <f>R19+S19</f>
        <v>0</v>
      </c>
      <c r="U19" s="53"/>
      <c r="V19" s="70">
        <v>0</v>
      </c>
      <c r="W19" s="71">
        <f>U19+V19</f>
        <v>0</v>
      </c>
      <c r="X19" s="53"/>
      <c r="Y19" s="75"/>
      <c r="Z19" s="74"/>
      <c r="AA19" s="53">
        <v>1086000</v>
      </c>
      <c r="AB19" s="75">
        <v>0</v>
      </c>
      <c r="AC19" s="71">
        <f>AA19+AB19</f>
        <v>1086000</v>
      </c>
      <c r="AD19" s="53">
        <v>1896000</v>
      </c>
      <c r="AE19" s="73">
        <v>-216000</v>
      </c>
      <c r="AF19" s="71">
        <f>AD19+AE19</f>
        <v>1680000</v>
      </c>
      <c r="AG19" s="53">
        <v>0</v>
      </c>
      <c r="AH19" s="73">
        <v>216000</v>
      </c>
      <c r="AI19" s="71">
        <f>AG19+AH19</f>
        <v>216000</v>
      </c>
      <c r="AJ19" s="53">
        <v>0</v>
      </c>
      <c r="AK19" s="70">
        <v>0</v>
      </c>
      <c r="AL19" s="71">
        <f>AJ19+AK19</f>
        <v>0</v>
      </c>
      <c r="AM19" s="53">
        <v>0</v>
      </c>
      <c r="AN19" s="70">
        <v>0</v>
      </c>
      <c r="AO19" s="76">
        <f>AM19+AN19</f>
        <v>0</v>
      </c>
      <c r="AP19" s="53">
        <v>0</v>
      </c>
      <c r="AQ19" s="54">
        <v>0</v>
      </c>
      <c r="AR19" s="71">
        <f>AP19+AQ19</f>
        <v>0</v>
      </c>
      <c r="AS19" s="72">
        <v>0</v>
      </c>
      <c r="AT19" s="54">
        <v>0</v>
      </c>
      <c r="AU19" s="71">
        <f>AS19+AT19</f>
        <v>0</v>
      </c>
      <c r="AV19" s="53">
        <v>0</v>
      </c>
      <c r="AW19" s="54">
        <v>0</v>
      </c>
      <c r="AX19" s="71">
        <f>AV19+AW19</f>
        <v>0</v>
      </c>
      <c r="AY19" s="53">
        <v>0</v>
      </c>
      <c r="AZ19" s="54">
        <v>0</v>
      </c>
      <c r="BA19" s="71">
        <f>AY19+AZ19</f>
        <v>0</v>
      </c>
      <c r="BB19" s="53">
        <v>0</v>
      </c>
      <c r="BC19" s="54">
        <v>0</v>
      </c>
      <c r="BD19" s="71">
        <f>BB19+BC19</f>
        <v>0</v>
      </c>
      <c r="BE19" s="53">
        <v>0</v>
      </c>
      <c r="BF19" s="54">
        <v>0</v>
      </c>
      <c r="BG19" s="71">
        <f>BE19+BF19</f>
        <v>0</v>
      </c>
      <c r="BH19" s="77">
        <f>I19+L19+O19+R19+U19+X19+AA19+AD19+AG19+AJ19+AM19</f>
        <v>2982000</v>
      </c>
      <c r="BI19" s="78">
        <f>J19+M19+P19+S19+V19+Y19+AB19+AE19+AH19+AK19+AN19</f>
        <v>0</v>
      </c>
      <c r="BJ19" s="71">
        <f>K19+N19+Q19+T19+W19+Z19+AC19+AF19+AI19+AL19+AO19</f>
        <v>2982000</v>
      </c>
      <c r="BK19" s="53">
        <v>276000</v>
      </c>
      <c r="BL19" s="70">
        <v>0</v>
      </c>
      <c r="BM19" s="71">
        <f>BL19+BK19</f>
        <v>276000</v>
      </c>
      <c r="BN19" s="79">
        <f>BM19+BJ19</f>
        <v>3258000</v>
      </c>
    </row>
    <row r="20" spans="1:66" s="80" customFormat="1" ht="63" customHeight="1" thickBot="1">
      <c r="A20" s="235"/>
      <c r="B20" s="224"/>
      <c r="C20" s="237"/>
      <c r="D20" s="225" t="s">
        <v>12</v>
      </c>
      <c r="E20" s="238"/>
      <c r="F20" s="32">
        <f t="shared" ref="F20:BN20" si="15">F19</f>
        <v>3258000</v>
      </c>
      <c r="G20" s="33">
        <f t="shared" si="15"/>
        <v>0</v>
      </c>
      <c r="H20" s="34">
        <f t="shared" si="15"/>
        <v>3258000</v>
      </c>
      <c r="I20" s="60">
        <f t="shared" si="15"/>
        <v>0</v>
      </c>
      <c r="J20" s="32">
        <f t="shared" si="15"/>
        <v>0</v>
      </c>
      <c r="K20" s="32">
        <f t="shared" si="15"/>
        <v>0</v>
      </c>
      <c r="L20" s="32">
        <f t="shared" si="15"/>
        <v>0</v>
      </c>
      <c r="M20" s="32">
        <f t="shared" si="15"/>
        <v>0</v>
      </c>
      <c r="N20" s="32">
        <f t="shared" si="15"/>
        <v>0</v>
      </c>
      <c r="O20" s="32">
        <f t="shared" si="15"/>
        <v>0</v>
      </c>
      <c r="P20" s="32">
        <f t="shared" si="15"/>
        <v>0</v>
      </c>
      <c r="Q20" s="32">
        <f t="shared" si="15"/>
        <v>0</v>
      </c>
      <c r="R20" s="32">
        <f t="shared" si="15"/>
        <v>0</v>
      </c>
      <c r="S20" s="32">
        <f t="shared" si="15"/>
        <v>0</v>
      </c>
      <c r="T20" s="81">
        <f t="shared" si="15"/>
        <v>0</v>
      </c>
      <c r="U20" s="32">
        <f t="shared" si="15"/>
        <v>0</v>
      </c>
      <c r="V20" s="33">
        <f t="shared" si="15"/>
        <v>0</v>
      </c>
      <c r="W20" s="34">
        <f t="shared" si="15"/>
        <v>0</v>
      </c>
      <c r="X20" s="32"/>
      <c r="Y20" s="33"/>
      <c r="Z20" s="61"/>
      <c r="AA20" s="32">
        <f t="shared" si="15"/>
        <v>1086000</v>
      </c>
      <c r="AB20" s="33">
        <f t="shared" si="15"/>
        <v>0</v>
      </c>
      <c r="AC20" s="34">
        <f t="shared" si="15"/>
        <v>1086000</v>
      </c>
      <c r="AD20" s="32">
        <f t="shared" si="15"/>
        <v>1896000</v>
      </c>
      <c r="AE20" s="33">
        <f t="shared" si="15"/>
        <v>-216000</v>
      </c>
      <c r="AF20" s="34">
        <f t="shared" si="15"/>
        <v>1680000</v>
      </c>
      <c r="AG20" s="32">
        <f t="shared" si="15"/>
        <v>0</v>
      </c>
      <c r="AH20" s="33">
        <f t="shared" si="15"/>
        <v>216000</v>
      </c>
      <c r="AI20" s="34">
        <f t="shared" si="15"/>
        <v>216000</v>
      </c>
      <c r="AJ20" s="32">
        <f t="shared" si="15"/>
        <v>0</v>
      </c>
      <c r="AK20" s="33">
        <f t="shared" si="15"/>
        <v>0</v>
      </c>
      <c r="AL20" s="34">
        <f t="shared" si="15"/>
        <v>0</v>
      </c>
      <c r="AM20" s="32">
        <f t="shared" si="15"/>
        <v>0</v>
      </c>
      <c r="AN20" s="33">
        <f t="shared" si="15"/>
        <v>0</v>
      </c>
      <c r="AO20" s="34">
        <f t="shared" si="15"/>
        <v>0</v>
      </c>
      <c r="AP20" s="32">
        <f t="shared" si="15"/>
        <v>0</v>
      </c>
      <c r="AQ20" s="33">
        <f t="shared" si="15"/>
        <v>0</v>
      </c>
      <c r="AR20" s="34">
        <f t="shared" si="15"/>
        <v>0</v>
      </c>
      <c r="AS20" s="60">
        <f t="shared" si="15"/>
        <v>0</v>
      </c>
      <c r="AT20" s="32">
        <f t="shared" si="15"/>
        <v>0</v>
      </c>
      <c r="AU20" s="32">
        <f t="shared" si="15"/>
        <v>0</v>
      </c>
      <c r="AV20" s="32">
        <f t="shared" si="15"/>
        <v>0</v>
      </c>
      <c r="AW20" s="32">
        <f t="shared" si="15"/>
        <v>0</v>
      </c>
      <c r="AX20" s="32">
        <f t="shared" si="15"/>
        <v>0</v>
      </c>
      <c r="AY20" s="32">
        <f t="shared" si="15"/>
        <v>0</v>
      </c>
      <c r="AZ20" s="32">
        <f t="shared" si="15"/>
        <v>0</v>
      </c>
      <c r="BA20" s="32">
        <f t="shared" si="15"/>
        <v>0</v>
      </c>
      <c r="BB20" s="32">
        <f t="shared" si="15"/>
        <v>0</v>
      </c>
      <c r="BC20" s="32">
        <f t="shared" si="15"/>
        <v>0</v>
      </c>
      <c r="BD20" s="32">
        <f t="shared" si="15"/>
        <v>0</v>
      </c>
      <c r="BE20" s="32">
        <f t="shared" si="15"/>
        <v>0</v>
      </c>
      <c r="BF20" s="32">
        <f t="shared" si="15"/>
        <v>0</v>
      </c>
      <c r="BG20" s="32">
        <f t="shared" si="15"/>
        <v>0</v>
      </c>
      <c r="BH20" s="81">
        <f t="shared" si="15"/>
        <v>2982000</v>
      </c>
      <c r="BI20" s="33">
        <f t="shared" si="15"/>
        <v>0</v>
      </c>
      <c r="BJ20" s="82">
        <f t="shared" si="15"/>
        <v>2982000</v>
      </c>
      <c r="BK20" s="81">
        <f t="shared" si="15"/>
        <v>276000</v>
      </c>
      <c r="BL20" s="33">
        <f t="shared" si="15"/>
        <v>0</v>
      </c>
      <c r="BM20" s="60">
        <f t="shared" si="15"/>
        <v>276000</v>
      </c>
      <c r="BN20" s="35">
        <f t="shared" si="15"/>
        <v>3258000</v>
      </c>
    </row>
    <row r="21" spans="1:66" s="24" customFormat="1" ht="42.75" customHeight="1" thickTop="1">
      <c r="A21" s="219">
        <v>7</v>
      </c>
      <c r="B21" s="221" t="s">
        <v>40</v>
      </c>
      <c r="C21" s="223" t="s">
        <v>1</v>
      </c>
      <c r="D21" s="241" t="s">
        <v>30</v>
      </c>
      <c r="E21" s="83" t="s">
        <v>28</v>
      </c>
      <c r="F21" s="16">
        <v>14215734</v>
      </c>
      <c r="G21" s="45">
        <v>-509759</v>
      </c>
      <c r="H21" s="18">
        <f>G21+F21</f>
        <v>13705975</v>
      </c>
      <c r="I21" s="16"/>
      <c r="J21" s="19"/>
      <c r="K21" s="18">
        <v>0</v>
      </c>
      <c r="L21" s="16"/>
      <c r="M21" s="19"/>
      <c r="N21" s="18">
        <v>0</v>
      </c>
      <c r="O21" s="16"/>
      <c r="P21" s="19"/>
      <c r="Q21" s="18"/>
      <c r="R21" s="16"/>
      <c r="S21" s="45"/>
      <c r="T21" s="18">
        <f>R21+S21</f>
        <v>0</v>
      </c>
      <c r="U21" s="16"/>
      <c r="V21" s="45"/>
      <c r="W21" s="18">
        <f>U21+V21</f>
        <v>0</v>
      </c>
      <c r="X21" s="16"/>
      <c r="Y21" s="45"/>
      <c r="Z21" s="18"/>
      <c r="AA21" s="16">
        <v>950000</v>
      </c>
      <c r="AB21" s="17">
        <v>0</v>
      </c>
      <c r="AC21" s="18">
        <f>AA21+AB21</f>
        <v>950000</v>
      </c>
      <c r="AD21" s="16">
        <v>1140000</v>
      </c>
      <c r="AE21" s="17">
        <v>0</v>
      </c>
      <c r="AF21" s="18">
        <f>AD21+AE21</f>
        <v>1140000</v>
      </c>
      <c r="AG21" s="16">
        <v>1366000</v>
      </c>
      <c r="AH21" s="17">
        <v>0</v>
      </c>
      <c r="AI21" s="18">
        <f>AG21+AH21</f>
        <v>1366000</v>
      </c>
      <c r="AJ21" s="16">
        <v>1637000</v>
      </c>
      <c r="AK21" s="17">
        <v>0</v>
      </c>
      <c r="AL21" s="18">
        <f>AJ21+AK21</f>
        <v>1637000</v>
      </c>
      <c r="AM21" s="16">
        <v>1964000</v>
      </c>
      <c r="AN21" s="84">
        <v>0</v>
      </c>
      <c r="AO21" s="57">
        <f>AM21+AN21</f>
        <v>1964000</v>
      </c>
      <c r="AP21" s="16">
        <v>0</v>
      </c>
      <c r="AQ21" s="19">
        <v>0</v>
      </c>
      <c r="AR21" s="18">
        <f>AP21+AQ21</f>
        <v>0</v>
      </c>
      <c r="AS21" s="16">
        <v>0</v>
      </c>
      <c r="AT21" s="19">
        <v>0</v>
      </c>
      <c r="AU21" s="18">
        <f>AS21+AT21</f>
        <v>0</v>
      </c>
      <c r="AV21" s="16">
        <v>0</v>
      </c>
      <c r="AW21" s="19">
        <v>0</v>
      </c>
      <c r="AX21" s="18">
        <f>AV21+AW21</f>
        <v>0</v>
      </c>
      <c r="AY21" s="16">
        <v>0</v>
      </c>
      <c r="AZ21" s="19">
        <v>0</v>
      </c>
      <c r="BA21" s="18">
        <f>AY21+AZ21</f>
        <v>0</v>
      </c>
      <c r="BB21" s="16">
        <v>0</v>
      </c>
      <c r="BC21" s="19">
        <v>0</v>
      </c>
      <c r="BD21" s="18">
        <f>BB21+BC21</f>
        <v>0</v>
      </c>
      <c r="BE21" s="16">
        <v>0</v>
      </c>
      <c r="BF21" s="19">
        <v>0</v>
      </c>
      <c r="BG21" s="18">
        <f>BE21+BF21</f>
        <v>0</v>
      </c>
      <c r="BH21" s="21">
        <f t="shared" ref="BH21:BJ22" si="16">I21+L21+O21+R21+U21+X21+AA21+AD21+AG21+AJ21+AM21</f>
        <v>7057000</v>
      </c>
      <c r="BI21" s="85">
        <f t="shared" si="16"/>
        <v>0</v>
      </c>
      <c r="BJ21" s="18">
        <f t="shared" si="16"/>
        <v>7057000</v>
      </c>
      <c r="BK21" s="16">
        <f>3528227+1410507+2220000</f>
        <v>7158734</v>
      </c>
      <c r="BL21" s="45">
        <f>-19759-490000</f>
        <v>-509759</v>
      </c>
      <c r="BM21" s="18">
        <f>BL21+BK21</f>
        <v>6648975</v>
      </c>
      <c r="BN21" s="23">
        <f>BM21+BJ21</f>
        <v>13705975</v>
      </c>
    </row>
    <row r="22" spans="1:66" ht="38.25" customHeight="1">
      <c r="A22" s="239"/>
      <c r="B22" s="240"/>
      <c r="C22" s="236"/>
      <c r="D22" s="203"/>
      <c r="E22" s="86" t="s">
        <v>29</v>
      </c>
      <c r="F22" s="27">
        <v>350516</v>
      </c>
      <c r="G22" s="28">
        <v>0</v>
      </c>
      <c r="H22" s="26">
        <f>G22+F22</f>
        <v>350516</v>
      </c>
      <c r="I22" s="48"/>
      <c r="J22" s="49"/>
      <c r="K22" s="50">
        <f>J22+I22</f>
        <v>0</v>
      </c>
      <c r="L22" s="27"/>
      <c r="M22" s="30"/>
      <c r="N22" s="26">
        <f>M22+L22</f>
        <v>0</v>
      </c>
      <c r="O22" s="48"/>
      <c r="P22" s="51"/>
      <c r="Q22" s="50"/>
      <c r="R22" s="27"/>
      <c r="S22" s="31"/>
      <c r="T22" s="26">
        <f>R22+S22</f>
        <v>0</v>
      </c>
      <c r="U22" s="27"/>
      <c r="V22" s="28">
        <v>0</v>
      </c>
      <c r="W22" s="26">
        <f>U22+V22</f>
        <v>0</v>
      </c>
      <c r="X22" s="27"/>
      <c r="Y22" s="31"/>
      <c r="Z22" s="26"/>
      <c r="AA22" s="27">
        <v>0</v>
      </c>
      <c r="AB22" s="31">
        <v>0</v>
      </c>
      <c r="AC22" s="26">
        <f>AA22+AB22</f>
        <v>0</v>
      </c>
      <c r="AD22" s="52">
        <v>0</v>
      </c>
      <c r="AE22" s="31">
        <v>0</v>
      </c>
      <c r="AF22" s="50">
        <f>AD22+AE22</f>
        <v>0</v>
      </c>
      <c r="AG22" s="27">
        <v>0</v>
      </c>
      <c r="AH22" s="28">
        <v>0</v>
      </c>
      <c r="AI22" s="26">
        <f>AG22+AH22</f>
        <v>0</v>
      </c>
      <c r="AJ22" s="27">
        <v>0</v>
      </c>
      <c r="AK22" s="28">
        <v>0</v>
      </c>
      <c r="AL22" s="26">
        <f>AJ22+AK22</f>
        <v>0</v>
      </c>
      <c r="AM22" s="52">
        <v>0</v>
      </c>
      <c r="AN22" s="58">
        <v>0</v>
      </c>
      <c r="AO22" s="50">
        <f>AM22+AN22</f>
        <v>0</v>
      </c>
      <c r="AP22" s="27">
        <v>0</v>
      </c>
      <c r="AQ22" s="28">
        <v>0</v>
      </c>
      <c r="AR22" s="26">
        <f>AP22+AQ22</f>
        <v>0</v>
      </c>
      <c r="AS22" s="27">
        <v>0</v>
      </c>
      <c r="AT22" s="28">
        <v>0</v>
      </c>
      <c r="AU22" s="26">
        <f>AS22+AT22</f>
        <v>0</v>
      </c>
      <c r="AV22" s="27">
        <v>0</v>
      </c>
      <c r="AW22" s="28">
        <v>0</v>
      </c>
      <c r="AX22" s="26">
        <f>AV22+AW22</f>
        <v>0</v>
      </c>
      <c r="AY22" s="27">
        <v>0</v>
      </c>
      <c r="AZ22" s="28">
        <v>0</v>
      </c>
      <c r="BA22" s="26">
        <f>AY22+AZ22</f>
        <v>0</v>
      </c>
      <c r="BB22" s="27">
        <v>0</v>
      </c>
      <c r="BC22" s="28">
        <v>0</v>
      </c>
      <c r="BD22" s="26">
        <f>BB22+BC22</f>
        <v>0</v>
      </c>
      <c r="BE22" s="27">
        <v>0</v>
      </c>
      <c r="BF22" s="28">
        <v>0</v>
      </c>
      <c r="BG22" s="26">
        <f>BE22+BF22</f>
        <v>0</v>
      </c>
      <c r="BH22" s="27">
        <f t="shared" si="16"/>
        <v>0</v>
      </c>
      <c r="BI22" s="28">
        <f t="shared" si="16"/>
        <v>0</v>
      </c>
      <c r="BJ22" s="26">
        <f t="shared" si="16"/>
        <v>0</v>
      </c>
      <c r="BK22" s="27">
        <f>195516+155000</f>
        <v>350516</v>
      </c>
      <c r="BL22" s="31">
        <v>0</v>
      </c>
      <c r="BM22" s="26">
        <f>BL22+BK22</f>
        <v>350516</v>
      </c>
      <c r="BN22" s="29">
        <f>BM22+BJ22</f>
        <v>350516</v>
      </c>
    </row>
    <row r="23" spans="1:66" s="24" customFormat="1" ht="66.75" customHeight="1" thickBot="1">
      <c r="A23" s="220"/>
      <c r="B23" s="222"/>
      <c r="C23" s="224"/>
      <c r="D23" s="225" t="s">
        <v>12</v>
      </c>
      <c r="E23" s="226"/>
      <c r="F23" s="32">
        <f t="shared" ref="F23:N23" si="17">F22+F21</f>
        <v>14566250</v>
      </c>
      <c r="G23" s="33">
        <f t="shared" si="17"/>
        <v>-509759</v>
      </c>
      <c r="H23" s="34">
        <f t="shared" si="17"/>
        <v>14056491</v>
      </c>
      <c r="I23" s="32">
        <f t="shared" si="17"/>
        <v>0</v>
      </c>
      <c r="J23" s="33">
        <f t="shared" si="17"/>
        <v>0</v>
      </c>
      <c r="K23" s="34">
        <f t="shared" si="17"/>
        <v>0</v>
      </c>
      <c r="L23" s="32">
        <f t="shared" si="17"/>
        <v>0</v>
      </c>
      <c r="M23" s="33">
        <f t="shared" si="17"/>
        <v>0</v>
      </c>
      <c r="N23" s="34">
        <f t="shared" si="17"/>
        <v>0</v>
      </c>
      <c r="O23" s="32"/>
      <c r="P23" s="33"/>
      <c r="Q23" s="34"/>
      <c r="R23" s="32">
        <f t="shared" ref="R23:BN23" si="18">R22+R21</f>
        <v>0</v>
      </c>
      <c r="S23" s="33">
        <f t="shared" si="18"/>
        <v>0</v>
      </c>
      <c r="T23" s="34">
        <f t="shared" si="18"/>
        <v>0</v>
      </c>
      <c r="U23" s="32">
        <f t="shared" si="18"/>
        <v>0</v>
      </c>
      <c r="V23" s="33">
        <f t="shared" si="18"/>
        <v>0</v>
      </c>
      <c r="W23" s="34">
        <f t="shared" si="18"/>
        <v>0</v>
      </c>
      <c r="X23" s="32"/>
      <c r="Y23" s="33"/>
      <c r="Z23" s="34"/>
      <c r="AA23" s="32">
        <f t="shared" si="18"/>
        <v>950000</v>
      </c>
      <c r="AB23" s="33">
        <f t="shared" si="18"/>
        <v>0</v>
      </c>
      <c r="AC23" s="34">
        <f t="shared" si="18"/>
        <v>950000</v>
      </c>
      <c r="AD23" s="32">
        <f t="shared" si="18"/>
        <v>1140000</v>
      </c>
      <c r="AE23" s="33">
        <f t="shared" si="18"/>
        <v>0</v>
      </c>
      <c r="AF23" s="34">
        <f t="shared" si="18"/>
        <v>1140000</v>
      </c>
      <c r="AG23" s="32">
        <f t="shared" si="18"/>
        <v>1366000</v>
      </c>
      <c r="AH23" s="33">
        <f t="shared" si="18"/>
        <v>0</v>
      </c>
      <c r="AI23" s="34">
        <f t="shared" si="18"/>
        <v>1366000</v>
      </c>
      <c r="AJ23" s="32">
        <f t="shared" si="18"/>
        <v>1637000</v>
      </c>
      <c r="AK23" s="33">
        <f t="shared" si="18"/>
        <v>0</v>
      </c>
      <c r="AL23" s="34">
        <f t="shared" si="18"/>
        <v>1637000</v>
      </c>
      <c r="AM23" s="32">
        <f t="shared" si="18"/>
        <v>1964000</v>
      </c>
      <c r="AN23" s="33">
        <f t="shared" si="18"/>
        <v>0</v>
      </c>
      <c r="AO23" s="34">
        <f t="shared" si="18"/>
        <v>1964000</v>
      </c>
      <c r="AP23" s="32">
        <f t="shared" si="18"/>
        <v>0</v>
      </c>
      <c r="AQ23" s="33">
        <f t="shared" si="18"/>
        <v>0</v>
      </c>
      <c r="AR23" s="34">
        <f t="shared" si="18"/>
        <v>0</v>
      </c>
      <c r="AS23" s="32">
        <f t="shared" si="18"/>
        <v>0</v>
      </c>
      <c r="AT23" s="33">
        <f t="shared" si="18"/>
        <v>0</v>
      </c>
      <c r="AU23" s="34">
        <f t="shared" si="18"/>
        <v>0</v>
      </c>
      <c r="AV23" s="32">
        <f t="shared" si="18"/>
        <v>0</v>
      </c>
      <c r="AW23" s="33">
        <f t="shared" si="18"/>
        <v>0</v>
      </c>
      <c r="AX23" s="34">
        <f t="shared" si="18"/>
        <v>0</v>
      </c>
      <c r="AY23" s="32">
        <f t="shared" si="18"/>
        <v>0</v>
      </c>
      <c r="AZ23" s="33">
        <f t="shared" si="18"/>
        <v>0</v>
      </c>
      <c r="BA23" s="34">
        <f t="shared" si="18"/>
        <v>0</v>
      </c>
      <c r="BB23" s="32">
        <f t="shared" si="18"/>
        <v>0</v>
      </c>
      <c r="BC23" s="33">
        <f t="shared" si="18"/>
        <v>0</v>
      </c>
      <c r="BD23" s="34">
        <f t="shared" si="18"/>
        <v>0</v>
      </c>
      <c r="BE23" s="32">
        <f t="shared" si="18"/>
        <v>0</v>
      </c>
      <c r="BF23" s="33">
        <f t="shared" si="18"/>
        <v>0</v>
      </c>
      <c r="BG23" s="34">
        <f t="shared" si="18"/>
        <v>0</v>
      </c>
      <c r="BH23" s="32">
        <f t="shared" si="18"/>
        <v>7057000</v>
      </c>
      <c r="BI23" s="33">
        <f t="shared" si="18"/>
        <v>0</v>
      </c>
      <c r="BJ23" s="34">
        <f t="shared" si="18"/>
        <v>7057000</v>
      </c>
      <c r="BK23" s="32">
        <f t="shared" si="18"/>
        <v>7509250</v>
      </c>
      <c r="BL23" s="33">
        <f t="shared" si="18"/>
        <v>-509759</v>
      </c>
      <c r="BM23" s="34">
        <f t="shared" si="18"/>
        <v>6999491</v>
      </c>
      <c r="BN23" s="35">
        <f t="shared" si="18"/>
        <v>14056491</v>
      </c>
    </row>
    <row r="24" spans="1:66" s="24" customFormat="1" ht="77.25" customHeight="1" thickTop="1">
      <c r="A24" s="219">
        <v>8</v>
      </c>
      <c r="B24" s="221" t="s">
        <v>40</v>
      </c>
      <c r="C24" s="223" t="s">
        <v>2</v>
      </c>
      <c r="D24" s="87" t="s">
        <v>30</v>
      </c>
      <c r="E24" s="83" t="s">
        <v>28</v>
      </c>
      <c r="F24" s="16">
        <v>2825000</v>
      </c>
      <c r="G24" s="45">
        <v>-670208</v>
      </c>
      <c r="H24" s="18">
        <f>G24+F24</f>
        <v>2154792</v>
      </c>
      <c r="I24" s="16"/>
      <c r="J24" s="19"/>
      <c r="K24" s="18">
        <v>0</v>
      </c>
      <c r="L24" s="16"/>
      <c r="M24" s="19"/>
      <c r="N24" s="18">
        <v>0</v>
      </c>
      <c r="O24" s="16"/>
      <c r="P24" s="19"/>
      <c r="Q24" s="18"/>
      <c r="R24" s="16"/>
      <c r="S24" s="45"/>
      <c r="T24" s="18">
        <f>R24+S24</f>
        <v>0</v>
      </c>
      <c r="U24" s="16"/>
      <c r="V24" s="45"/>
      <c r="W24" s="18"/>
      <c r="X24" s="16"/>
      <c r="Y24" s="45"/>
      <c r="Z24" s="18"/>
      <c r="AA24" s="16">
        <v>700000</v>
      </c>
      <c r="AB24" s="88">
        <v>0</v>
      </c>
      <c r="AC24" s="18">
        <f>AA24+AB24</f>
        <v>700000</v>
      </c>
      <c r="AD24" s="16">
        <v>700000</v>
      </c>
      <c r="AE24" s="17">
        <v>0</v>
      </c>
      <c r="AF24" s="18">
        <f>AD24+AE24</f>
        <v>700000</v>
      </c>
      <c r="AG24" s="16">
        <v>700000</v>
      </c>
      <c r="AH24" s="17">
        <v>0</v>
      </c>
      <c r="AI24" s="18">
        <f>AG24+AH24</f>
        <v>700000</v>
      </c>
      <c r="AJ24" s="16">
        <v>0</v>
      </c>
      <c r="AK24" s="17">
        <v>0</v>
      </c>
      <c r="AL24" s="18">
        <f>AJ24+AK24</f>
        <v>0</v>
      </c>
      <c r="AM24" s="16">
        <v>0</v>
      </c>
      <c r="AN24" s="84">
        <v>0</v>
      </c>
      <c r="AO24" s="57">
        <f>AM24+AN24</f>
        <v>0</v>
      </c>
      <c r="AP24" s="16">
        <v>0</v>
      </c>
      <c r="AQ24" s="19">
        <v>0</v>
      </c>
      <c r="AR24" s="18">
        <f>AP24+AQ24</f>
        <v>0</v>
      </c>
      <c r="AS24" s="16">
        <v>0</v>
      </c>
      <c r="AT24" s="19">
        <v>0</v>
      </c>
      <c r="AU24" s="18">
        <f>AS24+AT24</f>
        <v>0</v>
      </c>
      <c r="AV24" s="16">
        <v>0</v>
      </c>
      <c r="AW24" s="19">
        <v>0</v>
      </c>
      <c r="AX24" s="18">
        <f>AV24+AW24</f>
        <v>0</v>
      </c>
      <c r="AY24" s="16">
        <v>0</v>
      </c>
      <c r="AZ24" s="19">
        <v>0</v>
      </c>
      <c r="BA24" s="18">
        <f>AY24+AZ24</f>
        <v>0</v>
      </c>
      <c r="BB24" s="16">
        <v>0</v>
      </c>
      <c r="BC24" s="19">
        <v>0</v>
      </c>
      <c r="BD24" s="18">
        <f>BB24+BC24</f>
        <v>0</v>
      </c>
      <c r="BE24" s="16">
        <v>0</v>
      </c>
      <c r="BF24" s="19">
        <v>0</v>
      </c>
      <c r="BG24" s="18">
        <f>BE24+BF24</f>
        <v>0</v>
      </c>
      <c r="BH24" s="21">
        <f t="shared" ref="BH24:BJ24" si="19">I24+L24+O24+R24+U24+X24+AA24+AD24+AG24+AJ24+AM24</f>
        <v>2100000</v>
      </c>
      <c r="BI24" s="46">
        <f>Y24+AB24+AE24+AH24+AK24+AN24</f>
        <v>0</v>
      </c>
      <c r="BJ24" s="18">
        <f t="shared" si="19"/>
        <v>2100000</v>
      </c>
      <c r="BK24" s="16">
        <f>25000+700000</f>
        <v>725000</v>
      </c>
      <c r="BL24" s="45">
        <f>-208-670000</f>
        <v>-670208</v>
      </c>
      <c r="BM24" s="18">
        <f>BL24+BK24</f>
        <v>54792</v>
      </c>
      <c r="BN24" s="23">
        <f>BM24+BJ24</f>
        <v>2154792</v>
      </c>
    </row>
    <row r="25" spans="1:66" s="24" customFormat="1" ht="69.75" customHeight="1" thickBot="1">
      <c r="A25" s="220"/>
      <c r="B25" s="222"/>
      <c r="C25" s="224"/>
      <c r="D25" s="225" t="s">
        <v>12</v>
      </c>
      <c r="E25" s="226"/>
      <c r="F25" s="81">
        <f>F24</f>
        <v>2825000</v>
      </c>
      <c r="G25" s="89">
        <f t="shared" ref="G25:BN25" si="20">G24</f>
        <v>-670208</v>
      </c>
      <c r="H25" s="60">
        <f t="shared" si="20"/>
        <v>2154792</v>
      </c>
      <c r="I25" s="32">
        <f t="shared" si="20"/>
        <v>0</v>
      </c>
      <c r="J25" s="32">
        <f t="shared" si="20"/>
        <v>0</v>
      </c>
      <c r="K25" s="32">
        <f t="shared" si="20"/>
        <v>0</v>
      </c>
      <c r="L25" s="32">
        <f t="shared" si="20"/>
        <v>0</v>
      </c>
      <c r="M25" s="32">
        <f t="shared" si="20"/>
        <v>0</v>
      </c>
      <c r="N25" s="32">
        <f t="shared" si="20"/>
        <v>0</v>
      </c>
      <c r="O25" s="32">
        <f t="shared" si="20"/>
        <v>0</v>
      </c>
      <c r="P25" s="32">
        <f t="shared" si="20"/>
        <v>0</v>
      </c>
      <c r="Q25" s="32">
        <f t="shared" si="20"/>
        <v>0</v>
      </c>
      <c r="R25" s="32">
        <f t="shared" si="20"/>
        <v>0</v>
      </c>
      <c r="S25" s="32">
        <f t="shared" si="20"/>
        <v>0</v>
      </c>
      <c r="T25" s="32">
        <f t="shared" si="20"/>
        <v>0</v>
      </c>
      <c r="U25" s="32">
        <f t="shared" si="20"/>
        <v>0</v>
      </c>
      <c r="V25" s="32">
        <f t="shared" si="20"/>
        <v>0</v>
      </c>
      <c r="W25" s="32">
        <f t="shared" si="20"/>
        <v>0</v>
      </c>
      <c r="X25" s="81"/>
      <c r="Y25" s="89"/>
      <c r="Z25" s="60"/>
      <c r="AA25" s="81">
        <f t="shared" si="20"/>
        <v>700000</v>
      </c>
      <c r="AB25" s="43">
        <f t="shared" si="20"/>
        <v>0</v>
      </c>
      <c r="AC25" s="60">
        <f t="shared" si="20"/>
        <v>700000</v>
      </c>
      <c r="AD25" s="81">
        <f t="shared" si="20"/>
        <v>700000</v>
      </c>
      <c r="AE25" s="33">
        <f t="shared" si="20"/>
        <v>0</v>
      </c>
      <c r="AF25" s="60">
        <f t="shared" si="20"/>
        <v>700000</v>
      </c>
      <c r="AG25" s="81">
        <f t="shared" si="20"/>
        <v>700000</v>
      </c>
      <c r="AH25" s="33">
        <f t="shared" si="20"/>
        <v>0</v>
      </c>
      <c r="AI25" s="60">
        <f t="shared" si="20"/>
        <v>700000</v>
      </c>
      <c r="AJ25" s="81">
        <f t="shared" si="20"/>
        <v>0</v>
      </c>
      <c r="AK25" s="33">
        <f t="shared" si="20"/>
        <v>0</v>
      </c>
      <c r="AL25" s="60">
        <f t="shared" si="20"/>
        <v>0</v>
      </c>
      <c r="AM25" s="81">
        <f t="shared" si="20"/>
        <v>0</v>
      </c>
      <c r="AN25" s="33">
        <f t="shared" si="20"/>
        <v>0</v>
      </c>
      <c r="AO25" s="82">
        <f t="shared" si="20"/>
        <v>0</v>
      </c>
      <c r="AP25" s="32">
        <f t="shared" si="20"/>
        <v>0</v>
      </c>
      <c r="AQ25" s="32">
        <f t="shared" si="20"/>
        <v>0</v>
      </c>
      <c r="AR25" s="32">
        <f t="shared" si="20"/>
        <v>0</v>
      </c>
      <c r="AS25" s="32">
        <f t="shared" si="20"/>
        <v>0</v>
      </c>
      <c r="AT25" s="32">
        <f t="shared" si="20"/>
        <v>0</v>
      </c>
      <c r="AU25" s="32">
        <f t="shared" si="20"/>
        <v>0</v>
      </c>
      <c r="AV25" s="32">
        <f t="shared" si="20"/>
        <v>0</v>
      </c>
      <c r="AW25" s="32">
        <f t="shared" si="20"/>
        <v>0</v>
      </c>
      <c r="AX25" s="32">
        <f t="shared" si="20"/>
        <v>0</v>
      </c>
      <c r="AY25" s="32">
        <f t="shared" si="20"/>
        <v>0</v>
      </c>
      <c r="AZ25" s="32">
        <f t="shared" si="20"/>
        <v>0</v>
      </c>
      <c r="BA25" s="32">
        <f t="shared" si="20"/>
        <v>0</v>
      </c>
      <c r="BB25" s="32">
        <f t="shared" si="20"/>
        <v>0</v>
      </c>
      <c r="BC25" s="32">
        <f t="shared" si="20"/>
        <v>0</v>
      </c>
      <c r="BD25" s="32">
        <f t="shared" si="20"/>
        <v>0</v>
      </c>
      <c r="BE25" s="32">
        <f t="shared" si="20"/>
        <v>0</v>
      </c>
      <c r="BF25" s="32">
        <f t="shared" si="20"/>
        <v>0</v>
      </c>
      <c r="BG25" s="32">
        <f t="shared" si="20"/>
        <v>0</v>
      </c>
      <c r="BH25" s="81">
        <f t="shared" si="20"/>
        <v>2100000</v>
      </c>
      <c r="BI25" s="33">
        <f t="shared" si="20"/>
        <v>0</v>
      </c>
      <c r="BJ25" s="60">
        <f t="shared" si="20"/>
        <v>2100000</v>
      </c>
      <c r="BK25" s="81">
        <f t="shared" si="20"/>
        <v>725000</v>
      </c>
      <c r="BL25" s="33">
        <f t="shared" si="20"/>
        <v>-670208</v>
      </c>
      <c r="BM25" s="60">
        <f t="shared" si="20"/>
        <v>54792</v>
      </c>
      <c r="BN25" s="35">
        <f t="shared" si="20"/>
        <v>2154792</v>
      </c>
    </row>
    <row r="26" spans="1:66" ht="32.25" hidden="1" customHeight="1" thickTop="1">
      <c r="A26" s="227" t="s">
        <v>41</v>
      </c>
      <c r="B26" s="228"/>
      <c r="C26" s="229"/>
      <c r="D26" s="232" t="s">
        <v>27</v>
      </c>
      <c r="E26" s="233"/>
      <c r="F26" s="90"/>
      <c r="G26" s="91"/>
      <c r="H26" s="92"/>
      <c r="I26" s="93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4"/>
      <c r="X26" s="90"/>
      <c r="Y26" s="91"/>
      <c r="Z26" s="92"/>
      <c r="AA26" s="90"/>
      <c r="AB26" s="91"/>
      <c r="AC26" s="92"/>
      <c r="AD26" s="93"/>
      <c r="AE26" s="91"/>
      <c r="AF26" s="94"/>
      <c r="AG26" s="90"/>
      <c r="AH26" s="91"/>
      <c r="AI26" s="92"/>
      <c r="AJ26" s="93"/>
      <c r="AK26" s="91"/>
      <c r="AL26" s="94"/>
      <c r="AM26" s="90"/>
      <c r="AN26" s="91"/>
      <c r="AO26" s="92"/>
      <c r="AP26" s="93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4"/>
      <c r="BK26" s="90"/>
      <c r="BL26" s="91"/>
      <c r="BM26" s="92"/>
      <c r="BN26" s="95"/>
    </row>
    <row r="27" spans="1:66" ht="32.25" customHeight="1" thickTop="1">
      <c r="A27" s="199"/>
      <c r="B27" s="200"/>
      <c r="C27" s="230"/>
      <c r="D27" s="205" t="s">
        <v>30</v>
      </c>
      <c r="E27" s="206"/>
      <c r="F27" s="96">
        <f>F6+F21+F24+F19</f>
        <v>145607515</v>
      </c>
      <c r="G27" s="97">
        <f t="shared" ref="G27:BN27" si="21">G6+G21+G24+G19</f>
        <v>-3051195</v>
      </c>
      <c r="H27" s="98">
        <f t="shared" si="21"/>
        <v>142556320</v>
      </c>
      <c r="I27" s="99">
        <f t="shared" si="21"/>
        <v>0</v>
      </c>
      <c r="J27" s="100">
        <f t="shared" si="21"/>
        <v>0</v>
      </c>
      <c r="K27" s="100">
        <f t="shared" si="21"/>
        <v>0</v>
      </c>
      <c r="L27" s="100">
        <f t="shared" si="21"/>
        <v>0</v>
      </c>
      <c r="M27" s="100">
        <f t="shared" si="21"/>
        <v>0</v>
      </c>
      <c r="N27" s="100">
        <f t="shared" si="21"/>
        <v>0</v>
      </c>
      <c r="O27" s="100">
        <f t="shared" si="21"/>
        <v>0</v>
      </c>
      <c r="P27" s="100">
        <f t="shared" si="21"/>
        <v>0</v>
      </c>
      <c r="Q27" s="100">
        <f t="shared" si="21"/>
        <v>0</v>
      </c>
      <c r="R27" s="100">
        <f t="shared" si="21"/>
        <v>0</v>
      </c>
      <c r="S27" s="100">
        <f t="shared" si="21"/>
        <v>0</v>
      </c>
      <c r="T27" s="100">
        <f t="shared" si="21"/>
        <v>0</v>
      </c>
      <c r="U27" s="100">
        <f t="shared" si="21"/>
        <v>0</v>
      </c>
      <c r="V27" s="100">
        <f t="shared" si="21"/>
        <v>0</v>
      </c>
      <c r="W27" s="101">
        <f t="shared" si="21"/>
        <v>0</v>
      </c>
      <c r="X27" s="96">
        <f t="shared" si="21"/>
        <v>0</v>
      </c>
      <c r="Y27" s="97">
        <f t="shared" si="21"/>
        <v>0</v>
      </c>
      <c r="Z27" s="98">
        <f t="shared" si="21"/>
        <v>0</v>
      </c>
      <c r="AA27" s="96">
        <f t="shared" si="21"/>
        <v>28448065</v>
      </c>
      <c r="AB27" s="97">
        <f t="shared" si="21"/>
        <v>-304512</v>
      </c>
      <c r="AC27" s="98">
        <f t="shared" si="21"/>
        <v>28143553</v>
      </c>
      <c r="AD27" s="99">
        <f t="shared" si="21"/>
        <v>30252850</v>
      </c>
      <c r="AE27" s="97">
        <f t="shared" si="21"/>
        <v>-999358</v>
      </c>
      <c r="AF27" s="101">
        <f t="shared" si="21"/>
        <v>29253492</v>
      </c>
      <c r="AG27" s="96">
        <f t="shared" si="21"/>
        <v>2066000</v>
      </c>
      <c r="AH27" s="97">
        <f t="shared" si="21"/>
        <v>216000</v>
      </c>
      <c r="AI27" s="98">
        <f t="shared" si="21"/>
        <v>2282000</v>
      </c>
      <c r="AJ27" s="99">
        <f t="shared" si="21"/>
        <v>1637000</v>
      </c>
      <c r="AK27" s="100">
        <f t="shared" si="21"/>
        <v>0</v>
      </c>
      <c r="AL27" s="101">
        <f t="shared" si="21"/>
        <v>1637000</v>
      </c>
      <c r="AM27" s="96">
        <f t="shared" si="21"/>
        <v>1964000</v>
      </c>
      <c r="AN27" s="100">
        <f t="shared" si="21"/>
        <v>0</v>
      </c>
      <c r="AO27" s="98">
        <f t="shared" si="21"/>
        <v>1964000</v>
      </c>
      <c r="AP27" s="99">
        <f t="shared" si="21"/>
        <v>0</v>
      </c>
      <c r="AQ27" s="100">
        <f t="shared" si="21"/>
        <v>0</v>
      </c>
      <c r="AR27" s="100">
        <f t="shared" si="21"/>
        <v>0</v>
      </c>
      <c r="AS27" s="100">
        <f t="shared" si="21"/>
        <v>0</v>
      </c>
      <c r="AT27" s="100">
        <f t="shared" si="21"/>
        <v>0</v>
      </c>
      <c r="AU27" s="100">
        <f t="shared" si="21"/>
        <v>0</v>
      </c>
      <c r="AV27" s="100">
        <f t="shared" si="21"/>
        <v>0</v>
      </c>
      <c r="AW27" s="100">
        <f t="shared" si="21"/>
        <v>0</v>
      </c>
      <c r="AX27" s="100">
        <f t="shared" si="21"/>
        <v>0</v>
      </c>
      <c r="AY27" s="100">
        <f t="shared" si="21"/>
        <v>0</v>
      </c>
      <c r="AZ27" s="100">
        <f t="shared" si="21"/>
        <v>0</v>
      </c>
      <c r="BA27" s="100">
        <f t="shared" si="21"/>
        <v>0</v>
      </c>
      <c r="BB27" s="100">
        <f t="shared" si="21"/>
        <v>0</v>
      </c>
      <c r="BC27" s="100">
        <f t="shared" si="21"/>
        <v>0</v>
      </c>
      <c r="BD27" s="100">
        <f t="shared" si="21"/>
        <v>0</v>
      </c>
      <c r="BE27" s="100">
        <f t="shared" si="21"/>
        <v>0</v>
      </c>
      <c r="BF27" s="100">
        <f t="shared" si="21"/>
        <v>0</v>
      </c>
      <c r="BG27" s="100">
        <f t="shared" si="21"/>
        <v>0</v>
      </c>
      <c r="BH27" s="100">
        <f t="shared" si="21"/>
        <v>64367915</v>
      </c>
      <c r="BI27" s="97">
        <f t="shared" si="21"/>
        <v>-1087870</v>
      </c>
      <c r="BJ27" s="101">
        <f t="shared" si="21"/>
        <v>63280045</v>
      </c>
      <c r="BK27" s="96">
        <f t="shared" si="21"/>
        <v>81239600</v>
      </c>
      <c r="BL27" s="97">
        <f t="shared" si="21"/>
        <v>-1963325</v>
      </c>
      <c r="BM27" s="98">
        <f t="shared" si="21"/>
        <v>79276275</v>
      </c>
      <c r="BN27" s="102">
        <f t="shared" si="21"/>
        <v>142556320</v>
      </c>
    </row>
    <row r="28" spans="1:66" ht="32.25" customHeight="1">
      <c r="A28" s="199"/>
      <c r="B28" s="200"/>
      <c r="C28" s="230"/>
      <c r="D28" s="207" t="s">
        <v>32</v>
      </c>
      <c r="E28" s="208"/>
      <c r="F28" s="96">
        <f t="shared" ref="F28" si="22">F14</f>
        <v>170719259</v>
      </c>
      <c r="G28" s="100">
        <f t="shared" ref="G28:BN28" si="23">G14</f>
        <v>0</v>
      </c>
      <c r="H28" s="98">
        <f t="shared" si="23"/>
        <v>170719259</v>
      </c>
      <c r="I28" s="99">
        <f t="shared" si="23"/>
        <v>0</v>
      </c>
      <c r="J28" s="100">
        <f t="shared" si="23"/>
        <v>0</v>
      </c>
      <c r="K28" s="100">
        <f t="shared" si="23"/>
        <v>0</v>
      </c>
      <c r="L28" s="100">
        <f t="shared" si="23"/>
        <v>0</v>
      </c>
      <c r="M28" s="100">
        <f t="shared" si="23"/>
        <v>0</v>
      </c>
      <c r="N28" s="100">
        <f t="shared" si="23"/>
        <v>0</v>
      </c>
      <c r="O28" s="100">
        <f t="shared" si="23"/>
        <v>0</v>
      </c>
      <c r="P28" s="100">
        <f t="shared" si="23"/>
        <v>0</v>
      </c>
      <c r="Q28" s="100">
        <f t="shared" si="23"/>
        <v>0</v>
      </c>
      <c r="R28" s="100">
        <f t="shared" si="23"/>
        <v>0</v>
      </c>
      <c r="S28" s="100">
        <f t="shared" si="23"/>
        <v>0</v>
      </c>
      <c r="T28" s="100">
        <f t="shared" si="23"/>
        <v>0</v>
      </c>
      <c r="U28" s="100">
        <f t="shared" si="23"/>
        <v>0</v>
      </c>
      <c r="V28" s="100">
        <f t="shared" si="23"/>
        <v>0</v>
      </c>
      <c r="W28" s="101">
        <f t="shared" si="23"/>
        <v>0</v>
      </c>
      <c r="X28" s="96">
        <f t="shared" si="23"/>
        <v>0</v>
      </c>
      <c r="Y28" s="100">
        <f t="shared" si="23"/>
        <v>0</v>
      </c>
      <c r="Z28" s="98">
        <f t="shared" si="23"/>
        <v>0</v>
      </c>
      <c r="AA28" s="96">
        <f t="shared" si="23"/>
        <v>24414676</v>
      </c>
      <c r="AB28" s="100">
        <f t="shared" si="23"/>
        <v>0</v>
      </c>
      <c r="AC28" s="98">
        <f t="shared" si="23"/>
        <v>24414676</v>
      </c>
      <c r="AD28" s="99">
        <f t="shared" si="23"/>
        <v>43745640</v>
      </c>
      <c r="AE28" s="100">
        <f t="shared" si="23"/>
        <v>0</v>
      </c>
      <c r="AF28" s="101">
        <f t="shared" si="23"/>
        <v>43745640</v>
      </c>
      <c r="AG28" s="96">
        <f t="shared" si="23"/>
        <v>44258839</v>
      </c>
      <c r="AH28" s="100">
        <f t="shared" si="23"/>
        <v>0</v>
      </c>
      <c r="AI28" s="98">
        <f t="shared" si="23"/>
        <v>44258839</v>
      </c>
      <c r="AJ28" s="99">
        <f t="shared" si="23"/>
        <v>49138904</v>
      </c>
      <c r="AK28" s="100">
        <f t="shared" si="23"/>
        <v>6066698</v>
      </c>
      <c r="AL28" s="101">
        <f t="shared" si="23"/>
        <v>55205602</v>
      </c>
      <c r="AM28" s="96">
        <f t="shared" si="23"/>
        <v>0</v>
      </c>
      <c r="AN28" s="100">
        <f t="shared" si="23"/>
        <v>0</v>
      </c>
      <c r="AO28" s="98">
        <f t="shared" si="23"/>
        <v>0</v>
      </c>
      <c r="AP28" s="99">
        <f t="shared" si="23"/>
        <v>0</v>
      </c>
      <c r="AQ28" s="100">
        <f t="shared" si="23"/>
        <v>0</v>
      </c>
      <c r="AR28" s="100">
        <f t="shared" si="23"/>
        <v>0</v>
      </c>
      <c r="AS28" s="100">
        <f t="shared" si="23"/>
        <v>0</v>
      </c>
      <c r="AT28" s="100">
        <f t="shared" si="23"/>
        <v>0</v>
      </c>
      <c r="AU28" s="100">
        <f t="shared" si="23"/>
        <v>0</v>
      </c>
      <c r="AV28" s="100">
        <f t="shared" si="23"/>
        <v>0</v>
      </c>
      <c r="AW28" s="100">
        <f t="shared" si="23"/>
        <v>0</v>
      </c>
      <c r="AX28" s="100">
        <f t="shared" si="23"/>
        <v>0</v>
      </c>
      <c r="AY28" s="100">
        <f t="shared" si="23"/>
        <v>0</v>
      </c>
      <c r="AZ28" s="100">
        <f t="shared" si="23"/>
        <v>0</v>
      </c>
      <c r="BA28" s="100">
        <f t="shared" si="23"/>
        <v>0</v>
      </c>
      <c r="BB28" s="100">
        <f t="shared" si="23"/>
        <v>0</v>
      </c>
      <c r="BC28" s="100">
        <f t="shared" si="23"/>
        <v>0</v>
      </c>
      <c r="BD28" s="100">
        <f t="shared" si="23"/>
        <v>0</v>
      </c>
      <c r="BE28" s="100">
        <f t="shared" si="23"/>
        <v>0</v>
      </c>
      <c r="BF28" s="100">
        <f t="shared" si="23"/>
        <v>0</v>
      </c>
      <c r="BG28" s="100">
        <f t="shared" si="23"/>
        <v>0</v>
      </c>
      <c r="BH28" s="100">
        <f t="shared" si="23"/>
        <v>161558059</v>
      </c>
      <c r="BI28" s="100">
        <f t="shared" si="23"/>
        <v>6066698</v>
      </c>
      <c r="BJ28" s="101">
        <f t="shared" si="23"/>
        <v>167624757</v>
      </c>
      <c r="BK28" s="96">
        <f t="shared" si="23"/>
        <v>9161200</v>
      </c>
      <c r="BL28" s="100">
        <f t="shared" si="23"/>
        <v>-6066698</v>
      </c>
      <c r="BM28" s="98">
        <f t="shared" si="23"/>
        <v>3094502</v>
      </c>
      <c r="BN28" s="102">
        <f t="shared" si="23"/>
        <v>170719259</v>
      </c>
    </row>
    <row r="29" spans="1:66" ht="32.25" customHeight="1">
      <c r="A29" s="199"/>
      <c r="B29" s="200"/>
      <c r="C29" s="230"/>
      <c r="D29" s="207" t="s">
        <v>33</v>
      </c>
      <c r="E29" s="208"/>
      <c r="F29" s="96">
        <f>F7</f>
        <v>22148596</v>
      </c>
      <c r="G29" s="100">
        <f t="shared" ref="G29:BN29" si="24">G7</f>
        <v>1871228</v>
      </c>
      <c r="H29" s="98">
        <f t="shared" si="24"/>
        <v>24019824</v>
      </c>
      <c r="I29" s="99">
        <f t="shared" si="24"/>
        <v>0</v>
      </c>
      <c r="J29" s="100">
        <f t="shared" si="24"/>
        <v>0</v>
      </c>
      <c r="K29" s="100">
        <f t="shared" si="24"/>
        <v>0</v>
      </c>
      <c r="L29" s="100">
        <f t="shared" si="24"/>
        <v>0</v>
      </c>
      <c r="M29" s="100">
        <f t="shared" si="24"/>
        <v>0</v>
      </c>
      <c r="N29" s="100">
        <f t="shared" si="24"/>
        <v>0</v>
      </c>
      <c r="O29" s="100">
        <f t="shared" si="24"/>
        <v>0</v>
      </c>
      <c r="P29" s="100">
        <f t="shared" si="24"/>
        <v>0</v>
      </c>
      <c r="Q29" s="100">
        <f t="shared" si="24"/>
        <v>0</v>
      </c>
      <c r="R29" s="100">
        <f t="shared" si="24"/>
        <v>0</v>
      </c>
      <c r="S29" s="100">
        <f t="shared" si="24"/>
        <v>0</v>
      </c>
      <c r="T29" s="100">
        <f t="shared" si="24"/>
        <v>0</v>
      </c>
      <c r="U29" s="100">
        <f t="shared" si="24"/>
        <v>0</v>
      </c>
      <c r="V29" s="100">
        <f t="shared" si="24"/>
        <v>0</v>
      </c>
      <c r="W29" s="101">
        <f t="shared" si="24"/>
        <v>0</v>
      </c>
      <c r="X29" s="96">
        <f t="shared" si="24"/>
        <v>0</v>
      </c>
      <c r="Y29" s="100">
        <f t="shared" si="24"/>
        <v>0</v>
      </c>
      <c r="Z29" s="98">
        <f t="shared" si="24"/>
        <v>0</v>
      </c>
      <c r="AA29" s="96">
        <f t="shared" si="24"/>
        <v>4883171</v>
      </c>
      <c r="AB29" s="100">
        <f t="shared" si="24"/>
        <v>304512</v>
      </c>
      <c r="AC29" s="98">
        <f t="shared" si="24"/>
        <v>5187683</v>
      </c>
      <c r="AD29" s="99">
        <f t="shared" si="24"/>
        <v>4404325</v>
      </c>
      <c r="AE29" s="100">
        <f t="shared" si="24"/>
        <v>783358</v>
      </c>
      <c r="AF29" s="101">
        <f t="shared" si="24"/>
        <v>5187683</v>
      </c>
      <c r="AG29" s="96">
        <f t="shared" si="24"/>
        <v>0</v>
      </c>
      <c r="AH29" s="100">
        <f t="shared" si="24"/>
        <v>0</v>
      </c>
      <c r="AI29" s="98">
        <f t="shared" si="24"/>
        <v>0</v>
      </c>
      <c r="AJ29" s="99">
        <f t="shared" si="24"/>
        <v>0</v>
      </c>
      <c r="AK29" s="100">
        <f t="shared" si="24"/>
        <v>0</v>
      </c>
      <c r="AL29" s="101">
        <f t="shared" si="24"/>
        <v>0</v>
      </c>
      <c r="AM29" s="96">
        <f t="shared" si="24"/>
        <v>0</v>
      </c>
      <c r="AN29" s="100">
        <f t="shared" si="24"/>
        <v>0</v>
      </c>
      <c r="AO29" s="98">
        <f t="shared" si="24"/>
        <v>0</v>
      </c>
      <c r="AP29" s="99">
        <f t="shared" si="24"/>
        <v>0</v>
      </c>
      <c r="AQ29" s="100">
        <f t="shared" si="24"/>
        <v>0</v>
      </c>
      <c r="AR29" s="100">
        <f t="shared" si="24"/>
        <v>0</v>
      </c>
      <c r="AS29" s="100">
        <f t="shared" si="24"/>
        <v>0</v>
      </c>
      <c r="AT29" s="100">
        <f t="shared" si="24"/>
        <v>0</v>
      </c>
      <c r="AU29" s="100">
        <f t="shared" si="24"/>
        <v>0</v>
      </c>
      <c r="AV29" s="100">
        <f t="shared" si="24"/>
        <v>0</v>
      </c>
      <c r="AW29" s="100">
        <f t="shared" si="24"/>
        <v>0</v>
      </c>
      <c r="AX29" s="100">
        <f t="shared" si="24"/>
        <v>0</v>
      </c>
      <c r="AY29" s="100">
        <f t="shared" si="24"/>
        <v>0</v>
      </c>
      <c r="AZ29" s="100">
        <f t="shared" si="24"/>
        <v>0</v>
      </c>
      <c r="BA29" s="100">
        <f t="shared" si="24"/>
        <v>0</v>
      </c>
      <c r="BB29" s="100">
        <f t="shared" si="24"/>
        <v>0</v>
      </c>
      <c r="BC29" s="100">
        <f t="shared" si="24"/>
        <v>0</v>
      </c>
      <c r="BD29" s="100">
        <f t="shared" si="24"/>
        <v>0</v>
      </c>
      <c r="BE29" s="100">
        <f t="shared" si="24"/>
        <v>0</v>
      </c>
      <c r="BF29" s="100">
        <f t="shared" si="24"/>
        <v>0</v>
      </c>
      <c r="BG29" s="100">
        <f t="shared" si="24"/>
        <v>0</v>
      </c>
      <c r="BH29" s="100">
        <f t="shared" si="24"/>
        <v>9287496</v>
      </c>
      <c r="BI29" s="100">
        <f t="shared" si="24"/>
        <v>1087870</v>
      </c>
      <c r="BJ29" s="101">
        <f t="shared" si="24"/>
        <v>10375366</v>
      </c>
      <c r="BK29" s="96">
        <f t="shared" si="24"/>
        <v>12861100</v>
      </c>
      <c r="BL29" s="100">
        <f t="shared" si="24"/>
        <v>783358</v>
      </c>
      <c r="BM29" s="98">
        <f t="shared" si="24"/>
        <v>13644458</v>
      </c>
      <c r="BN29" s="102">
        <f t="shared" si="24"/>
        <v>24019824</v>
      </c>
    </row>
    <row r="30" spans="1:66" ht="32.25" customHeight="1" thickBot="1">
      <c r="A30" s="213"/>
      <c r="B30" s="214"/>
      <c r="C30" s="231"/>
      <c r="D30" s="217" t="s">
        <v>42</v>
      </c>
      <c r="E30" s="218"/>
      <c r="F30" s="103">
        <f>F14+F8+F21+F25+F20</f>
        <v>338475370</v>
      </c>
      <c r="G30" s="104">
        <f t="shared" ref="G30:BN30" si="25">G14+G8+G21+G25+G20</f>
        <v>-1179967</v>
      </c>
      <c r="H30" s="105">
        <f t="shared" si="25"/>
        <v>337295403</v>
      </c>
      <c r="I30" s="106">
        <f t="shared" si="25"/>
        <v>0</v>
      </c>
      <c r="J30" s="104">
        <f t="shared" si="25"/>
        <v>0</v>
      </c>
      <c r="K30" s="104">
        <f t="shared" si="25"/>
        <v>0</v>
      </c>
      <c r="L30" s="104">
        <f t="shared" si="25"/>
        <v>0</v>
      </c>
      <c r="M30" s="104">
        <f t="shared" si="25"/>
        <v>0</v>
      </c>
      <c r="N30" s="104">
        <f t="shared" si="25"/>
        <v>0</v>
      </c>
      <c r="O30" s="104">
        <f t="shared" si="25"/>
        <v>0</v>
      </c>
      <c r="P30" s="104">
        <f t="shared" si="25"/>
        <v>0</v>
      </c>
      <c r="Q30" s="104">
        <f t="shared" si="25"/>
        <v>0</v>
      </c>
      <c r="R30" s="104">
        <f t="shared" si="25"/>
        <v>0</v>
      </c>
      <c r="S30" s="104">
        <f t="shared" si="25"/>
        <v>0</v>
      </c>
      <c r="T30" s="104">
        <f t="shared" si="25"/>
        <v>0</v>
      </c>
      <c r="U30" s="104">
        <f t="shared" si="25"/>
        <v>0</v>
      </c>
      <c r="V30" s="104">
        <f t="shared" si="25"/>
        <v>0</v>
      </c>
      <c r="W30" s="107">
        <f t="shared" si="25"/>
        <v>0</v>
      </c>
      <c r="X30" s="103">
        <f t="shared" si="25"/>
        <v>0</v>
      </c>
      <c r="Y30" s="104">
        <f t="shared" si="25"/>
        <v>0</v>
      </c>
      <c r="Z30" s="105">
        <f t="shared" si="25"/>
        <v>0</v>
      </c>
      <c r="AA30" s="103">
        <f t="shared" si="25"/>
        <v>57745912</v>
      </c>
      <c r="AB30" s="104">
        <f t="shared" si="25"/>
        <v>0</v>
      </c>
      <c r="AC30" s="105">
        <f t="shared" si="25"/>
        <v>57745912</v>
      </c>
      <c r="AD30" s="106">
        <f t="shared" si="25"/>
        <v>78402815</v>
      </c>
      <c r="AE30" s="104">
        <f t="shared" si="25"/>
        <v>-216000</v>
      </c>
      <c r="AF30" s="107">
        <f t="shared" si="25"/>
        <v>78186815</v>
      </c>
      <c r="AG30" s="103">
        <f t="shared" si="25"/>
        <v>46324839</v>
      </c>
      <c r="AH30" s="104">
        <f t="shared" si="25"/>
        <v>216000</v>
      </c>
      <c r="AI30" s="105">
        <f t="shared" si="25"/>
        <v>46540839</v>
      </c>
      <c r="AJ30" s="106">
        <f t="shared" si="25"/>
        <v>50775904</v>
      </c>
      <c r="AK30" s="104">
        <f t="shared" si="25"/>
        <v>6066698</v>
      </c>
      <c r="AL30" s="107">
        <f t="shared" si="25"/>
        <v>56842602</v>
      </c>
      <c r="AM30" s="103">
        <f t="shared" si="25"/>
        <v>1964000</v>
      </c>
      <c r="AN30" s="104">
        <f t="shared" si="25"/>
        <v>0</v>
      </c>
      <c r="AO30" s="105">
        <f t="shared" si="25"/>
        <v>1964000</v>
      </c>
      <c r="AP30" s="106">
        <f t="shared" si="25"/>
        <v>0</v>
      </c>
      <c r="AQ30" s="104">
        <f t="shared" si="25"/>
        <v>0</v>
      </c>
      <c r="AR30" s="104">
        <f t="shared" si="25"/>
        <v>0</v>
      </c>
      <c r="AS30" s="104">
        <f t="shared" si="25"/>
        <v>0</v>
      </c>
      <c r="AT30" s="104">
        <f t="shared" si="25"/>
        <v>0</v>
      </c>
      <c r="AU30" s="104">
        <f t="shared" si="25"/>
        <v>0</v>
      </c>
      <c r="AV30" s="104">
        <f t="shared" si="25"/>
        <v>0</v>
      </c>
      <c r="AW30" s="104">
        <f t="shared" si="25"/>
        <v>0</v>
      </c>
      <c r="AX30" s="104">
        <f t="shared" si="25"/>
        <v>0</v>
      </c>
      <c r="AY30" s="104">
        <f t="shared" si="25"/>
        <v>0</v>
      </c>
      <c r="AZ30" s="104">
        <f t="shared" si="25"/>
        <v>0</v>
      </c>
      <c r="BA30" s="104">
        <f t="shared" si="25"/>
        <v>0</v>
      </c>
      <c r="BB30" s="104">
        <f t="shared" si="25"/>
        <v>0</v>
      </c>
      <c r="BC30" s="104">
        <f t="shared" si="25"/>
        <v>0</v>
      </c>
      <c r="BD30" s="104">
        <f t="shared" si="25"/>
        <v>0</v>
      </c>
      <c r="BE30" s="104">
        <f t="shared" si="25"/>
        <v>0</v>
      </c>
      <c r="BF30" s="104">
        <f t="shared" si="25"/>
        <v>0</v>
      </c>
      <c r="BG30" s="104">
        <f t="shared" si="25"/>
        <v>0</v>
      </c>
      <c r="BH30" s="104">
        <f t="shared" si="25"/>
        <v>235213470</v>
      </c>
      <c r="BI30" s="104">
        <f t="shared" si="25"/>
        <v>6066698</v>
      </c>
      <c r="BJ30" s="107">
        <f t="shared" si="25"/>
        <v>241280168</v>
      </c>
      <c r="BK30" s="103">
        <f t="shared" si="25"/>
        <v>103261900</v>
      </c>
      <c r="BL30" s="104">
        <f t="shared" si="25"/>
        <v>-7246665</v>
      </c>
      <c r="BM30" s="105">
        <f t="shared" si="25"/>
        <v>96015235</v>
      </c>
      <c r="BN30" s="108">
        <f t="shared" si="25"/>
        <v>337295403</v>
      </c>
    </row>
    <row r="31" spans="1:66" ht="32.25" hidden="1" customHeight="1">
      <c r="A31" s="211" t="s">
        <v>43</v>
      </c>
      <c r="B31" s="212"/>
      <c r="C31" s="212"/>
      <c r="D31" s="215" t="s">
        <v>27</v>
      </c>
      <c r="E31" s="216"/>
      <c r="F31" s="109"/>
      <c r="G31" s="110"/>
      <c r="H31" s="111"/>
      <c r="I31" s="112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3"/>
      <c r="X31" s="109"/>
      <c r="Y31" s="110"/>
      <c r="Z31" s="111"/>
      <c r="AA31" s="109"/>
      <c r="AB31" s="110"/>
      <c r="AC31" s="111"/>
      <c r="AD31" s="112"/>
      <c r="AE31" s="110"/>
      <c r="AF31" s="113"/>
      <c r="AG31" s="109"/>
      <c r="AH31" s="110"/>
      <c r="AI31" s="111"/>
      <c r="AJ31" s="112"/>
      <c r="AK31" s="110"/>
      <c r="AL31" s="113"/>
      <c r="AM31" s="109"/>
      <c r="AN31" s="110"/>
      <c r="AO31" s="111"/>
      <c r="AP31" s="112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3"/>
      <c r="BK31" s="109"/>
      <c r="BL31" s="110"/>
      <c r="BM31" s="111"/>
      <c r="BN31" s="114"/>
    </row>
    <row r="32" spans="1:66" ht="32.25" customHeight="1">
      <c r="A32" s="199"/>
      <c r="B32" s="200"/>
      <c r="C32" s="200"/>
      <c r="D32" s="205" t="s">
        <v>30</v>
      </c>
      <c r="E32" s="206"/>
      <c r="F32" s="96">
        <f>F9+F12+F22+F17</f>
        <v>23242321</v>
      </c>
      <c r="G32" s="97">
        <f t="shared" ref="G32:BN32" si="26">G9+G12+G22+G17</f>
        <v>32984244</v>
      </c>
      <c r="H32" s="98">
        <f t="shared" si="26"/>
        <v>56226565</v>
      </c>
      <c r="I32" s="99">
        <f t="shared" si="26"/>
        <v>0</v>
      </c>
      <c r="J32" s="100">
        <f t="shared" si="26"/>
        <v>0</v>
      </c>
      <c r="K32" s="100">
        <f t="shared" si="26"/>
        <v>0</v>
      </c>
      <c r="L32" s="100">
        <f t="shared" si="26"/>
        <v>0</v>
      </c>
      <c r="M32" s="100">
        <f t="shared" si="26"/>
        <v>0</v>
      </c>
      <c r="N32" s="100">
        <f t="shared" si="26"/>
        <v>0</v>
      </c>
      <c r="O32" s="100">
        <f t="shared" si="26"/>
        <v>0</v>
      </c>
      <c r="P32" s="100">
        <f t="shared" si="26"/>
        <v>0</v>
      </c>
      <c r="Q32" s="100">
        <f t="shared" si="26"/>
        <v>0</v>
      </c>
      <c r="R32" s="100">
        <f t="shared" si="26"/>
        <v>0</v>
      </c>
      <c r="S32" s="100">
        <f t="shared" si="26"/>
        <v>0</v>
      </c>
      <c r="T32" s="100">
        <f t="shared" si="26"/>
        <v>0</v>
      </c>
      <c r="U32" s="100">
        <f t="shared" si="26"/>
        <v>0</v>
      </c>
      <c r="V32" s="100">
        <f t="shared" si="26"/>
        <v>0</v>
      </c>
      <c r="W32" s="101">
        <f t="shared" si="26"/>
        <v>0</v>
      </c>
      <c r="X32" s="96">
        <f t="shared" si="26"/>
        <v>0</v>
      </c>
      <c r="Y32" s="97">
        <f t="shared" si="26"/>
        <v>0</v>
      </c>
      <c r="Z32" s="98">
        <f t="shared" si="26"/>
        <v>0</v>
      </c>
      <c r="AA32" s="96">
        <f t="shared" si="26"/>
        <v>3519710</v>
      </c>
      <c r="AB32" s="97">
        <f t="shared" si="26"/>
        <v>5957397</v>
      </c>
      <c r="AC32" s="98">
        <f t="shared" si="26"/>
        <v>9477107</v>
      </c>
      <c r="AD32" s="99">
        <f t="shared" si="26"/>
        <v>18279244</v>
      </c>
      <c r="AE32" s="97">
        <f t="shared" si="26"/>
        <v>65456</v>
      </c>
      <c r="AF32" s="101">
        <f t="shared" si="26"/>
        <v>18344700</v>
      </c>
      <c r="AG32" s="96">
        <f t="shared" si="26"/>
        <v>600000</v>
      </c>
      <c r="AH32" s="97">
        <f t="shared" si="26"/>
        <v>109576</v>
      </c>
      <c r="AI32" s="98">
        <f t="shared" si="26"/>
        <v>709576</v>
      </c>
      <c r="AJ32" s="99">
        <f t="shared" si="26"/>
        <v>0</v>
      </c>
      <c r="AK32" s="115">
        <f t="shared" si="26"/>
        <v>0</v>
      </c>
      <c r="AL32" s="101">
        <f t="shared" si="26"/>
        <v>0</v>
      </c>
      <c r="AM32" s="96">
        <f t="shared" si="26"/>
        <v>0</v>
      </c>
      <c r="AN32" s="115">
        <f t="shared" si="26"/>
        <v>0</v>
      </c>
      <c r="AO32" s="98">
        <f t="shared" si="26"/>
        <v>0</v>
      </c>
      <c r="AP32" s="99">
        <f t="shared" si="26"/>
        <v>0</v>
      </c>
      <c r="AQ32" s="100">
        <f t="shared" si="26"/>
        <v>0</v>
      </c>
      <c r="AR32" s="100">
        <f t="shared" si="26"/>
        <v>0</v>
      </c>
      <c r="AS32" s="100">
        <f t="shared" si="26"/>
        <v>0</v>
      </c>
      <c r="AT32" s="100">
        <f t="shared" si="26"/>
        <v>0</v>
      </c>
      <c r="AU32" s="100">
        <f t="shared" si="26"/>
        <v>0</v>
      </c>
      <c r="AV32" s="100">
        <f t="shared" si="26"/>
        <v>0</v>
      </c>
      <c r="AW32" s="100">
        <f t="shared" si="26"/>
        <v>0</v>
      </c>
      <c r="AX32" s="100">
        <f t="shared" si="26"/>
        <v>0</v>
      </c>
      <c r="AY32" s="100">
        <f t="shared" si="26"/>
        <v>0</v>
      </c>
      <c r="AZ32" s="100">
        <f t="shared" si="26"/>
        <v>0</v>
      </c>
      <c r="BA32" s="100">
        <f t="shared" si="26"/>
        <v>0</v>
      </c>
      <c r="BB32" s="100">
        <f t="shared" si="26"/>
        <v>0</v>
      </c>
      <c r="BC32" s="100">
        <f t="shared" si="26"/>
        <v>0</v>
      </c>
      <c r="BD32" s="100">
        <f t="shared" si="26"/>
        <v>0</v>
      </c>
      <c r="BE32" s="100">
        <f t="shared" si="26"/>
        <v>0</v>
      </c>
      <c r="BF32" s="100">
        <f t="shared" si="26"/>
        <v>0</v>
      </c>
      <c r="BG32" s="100">
        <f t="shared" si="26"/>
        <v>0</v>
      </c>
      <c r="BH32" s="100">
        <f t="shared" si="26"/>
        <v>22398954</v>
      </c>
      <c r="BI32" s="97">
        <f t="shared" si="26"/>
        <v>6132429</v>
      </c>
      <c r="BJ32" s="101">
        <f t="shared" si="26"/>
        <v>28531383</v>
      </c>
      <c r="BK32" s="96">
        <f t="shared" si="26"/>
        <v>33643367</v>
      </c>
      <c r="BL32" s="97">
        <f t="shared" si="26"/>
        <v>-5948185</v>
      </c>
      <c r="BM32" s="98">
        <f t="shared" si="26"/>
        <v>27695182</v>
      </c>
      <c r="BN32" s="102">
        <f t="shared" si="26"/>
        <v>56226565</v>
      </c>
    </row>
    <row r="33" spans="1:66" ht="32.25" customHeight="1">
      <c r="A33" s="199"/>
      <c r="B33" s="200"/>
      <c r="C33" s="200"/>
      <c r="D33" s="207" t="s">
        <v>32</v>
      </c>
      <c r="E33" s="208"/>
      <c r="F33" s="96">
        <f>F10+F15</f>
        <v>42259932</v>
      </c>
      <c r="G33" s="100">
        <f t="shared" ref="G33:BN33" si="27">G10+G15</f>
        <v>0</v>
      </c>
      <c r="H33" s="98">
        <f t="shared" si="27"/>
        <v>42259932</v>
      </c>
      <c r="I33" s="99">
        <f t="shared" si="27"/>
        <v>0</v>
      </c>
      <c r="J33" s="100">
        <f t="shared" si="27"/>
        <v>0</v>
      </c>
      <c r="K33" s="100">
        <f t="shared" si="27"/>
        <v>0</v>
      </c>
      <c r="L33" s="100">
        <f t="shared" si="27"/>
        <v>0</v>
      </c>
      <c r="M33" s="100">
        <f t="shared" si="27"/>
        <v>0</v>
      </c>
      <c r="N33" s="100">
        <f t="shared" si="27"/>
        <v>0</v>
      </c>
      <c r="O33" s="100">
        <f t="shared" si="27"/>
        <v>0</v>
      </c>
      <c r="P33" s="100">
        <f t="shared" si="27"/>
        <v>0</v>
      </c>
      <c r="Q33" s="100">
        <f t="shared" si="27"/>
        <v>0</v>
      </c>
      <c r="R33" s="100">
        <f t="shared" si="27"/>
        <v>0</v>
      </c>
      <c r="S33" s="100">
        <f t="shared" si="27"/>
        <v>0</v>
      </c>
      <c r="T33" s="100">
        <f t="shared" si="27"/>
        <v>0</v>
      </c>
      <c r="U33" s="100">
        <f t="shared" si="27"/>
        <v>0</v>
      </c>
      <c r="V33" s="100">
        <f t="shared" si="27"/>
        <v>0</v>
      </c>
      <c r="W33" s="101">
        <f t="shared" si="27"/>
        <v>0</v>
      </c>
      <c r="X33" s="96">
        <f t="shared" si="27"/>
        <v>0</v>
      </c>
      <c r="Y33" s="100">
        <f t="shared" si="27"/>
        <v>0</v>
      </c>
      <c r="Z33" s="98">
        <f t="shared" si="27"/>
        <v>0</v>
      </c>
      <c r="AA33" s="96">
        <f t="shared" si="27"/>
        <v>1845000</v>
      </c>
      <c r="AB33" s="100">
        <f t="shared" si="27"/>
        <v>0</v>
      </c>
      <c r="AC33" s="98">
        <f t="shared" si="27"/>
        <v>1845000</v>
      </c>
      <c r="AD33" s="99">
        <f t="shared" si="27"/>
        <v>4846000</v>
      </c>
      <c r="AE33" s="100">
        <f t="shared" si="27"/>
        <v>0</v>
      </c>
      <c r="AF33" s="101">
        <f t="shared" si="27"/>
        <v>4846000</v>
      </c>
      <c r="AG33" s="96">
        <f t="shared" si="27"/>
        <v>34753000</v>
      </c>
      <c r="AH33" s="100">
        <f t="shared" si="27"/>
        <v>0</v>
      </c>
      <c r="AI33" s="98">
        <f t="shared" si="27"/>
        <v>34753000</v>
      </c>
      <c r="AJ33" s="99">
        <f t="shared" si="27"/>
        <v>337713</v>
      </c>
      <c r="AK33" s="100">
        <f t="shared" si="27"/>
        <v>317979</v>
      </c>
      <c r="AL33" s="101">
        <f t="shared" si="27"/>
        <v>655692</v>
      </c>
      <c r="AM33" s="96">
        <f t="shared" si="27"/>
        <v>0</v>
      </c>
      <c r="AN33" s="100">
        <f t="shared" si="27"/>
        <v>0</v>
      </c>
      <c r="AO33" s="98">
        <f t="shared" si="27"/>
        <v>0</v>
      </c>
      <c r="AP33" s="99">
        <f t="shared" si="27"/>
        <v>0</v>
      </c>
      <c r="AQ33" s="100">
        <f t="shared" si="27"/>
        <v>0</v>
      </c>
      <c r="AR33" s="100">
        <f t="shared" si="27"/>
        <v>0</v>
      </c>
      <c r="AS33" s="100">
        <f t="shared" si="27"/>
        <v>0</v>
      </c>
      <c r="AT33" s="100">
        <f t="shared" si="27"/>
        <v>0</v>
      </c>
      <c r="AU33" s="100">
        <f t="shared" si="27"/>
        <v>0</v>
      </c>
      <c r="AV33" s="100">
        <f t="shared" si="27"/>
        <v>0</v>
      </c>
      <c r="AW33" s="100">
        <f t="shared" si="27"/>
        <v>0</v>
      </c>
      <c r="AX33" s="100">
        <f t="shared" si="27"/>
        <v>0</v>
      </c>
      <c r="AY33" s="100">
        <f t="shared" si="27"/>
        <v>0</v>
      </c>
      <c r="AZ33" s="100">
        <f t="shared" si="27"/>
        <v>0</v>
      </c>
      <c r="BA33" s="100">
        <f t="shared" si="27"/>
        <v>0</v>
      </c>
      <c r="BB33" s="100">
        <f t="shared" si="27"/>
        <v>0</v>
      </c>
      <c r="BC33" s="100">
        <f t="shared" si="27"/>
        <v>0</v>
      </c>
      <c r="BD33" s="100">
        <f t="shared" si="27"/>
        <v>0</v>
      </c>
      <c r="BE33" s="100">
        <f t="shared" si="27"/>
        <v>0</v>
      </c>
      <c r="BF33" s="100">
        <f t="shared" si="27"/>
        <v>0</v>
      </c>
      <c r="BG33" s="100">
        <f t="shared" si="27"/>
        <v>0</v>
      </c>
      <c r="BH33" s="100">
        <f t="shared" si="27"/>
        <v>41781713</v>
      </c>
      <c r="BI33" s="100">
        <f t="shared" si="27"/>
        <v>317979</v>
      </c>
      <c r="BJ33" s="101">
        <f t="shared" si="27"/>
        <v>42099692</v>
      </c>
      <c r="BK33" s="96">
        <f t="shared" si="27"/>
        <v>478219</v>
      </c>
      <c r="BL33" s="100">
        <f t="shared" si="27"/>
        <v>-317979</v>
      </c>
      <c r="BM33" s="98">
        <f t="shared" si="27"/>
        <v>160240</v>
      </c>
      <c r="BN33" s="102">
        <f t="shared" si="27"/>
        <v>42259932</v>
      </c>
    </row>
    <row r="34" spans="1:66" ht="32.25" hidden="1" customHeight="1">
      <c r="A34" s="199"/>
      <c r="B34" s="200"/>
      <c r="C34" s="200"/>
      <c r="D34" s="207" t="s">
        <v>33</v>
      </c>
      <c r="E34" s="208"/>
      <c r="F34" s="96"/>
      <c r="G34" s="100"/>
      <c r="H34" s="98"/>
      <c r="I34" s="99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X34" s="96"/>
      <c r="Y34" s="100"/>
      <c r="Z34" s="98"/>
      <c r="AA34" s="96"/>
      <c r="AB34" s="100"/>
      <c r="AC34" s="98"/>
      <c r="AD34" s="99"/>
      <c r="AE34" s="100"/>
      <c r="AF34" s="101"/>
      <c r="AG34" s="96"/>
      <c r="AH34" s="100"/>
      <c r="AI34" s="98"/>
      <c r="AJ34" s="99"/>
      <c r="AK34" s="100"/>
      <c r="AL34" s="101"/>
      <c r="AM34" s="96"/>
      <c r="AN34" s="100"/>
      <c r="AO34" s="98"/>
      <c r="AP34" s="99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1"/>
      <c r="BK34" s="96"/>
      <c r="BL34" s="100"/>
      <c r="BM34" s="98"/>
      <c r="BN34" s="102"/>
    </row>
    <row r="35" spans="1:66" ht="32.25" customHeight="1" thickBot="1">
      <c r="A35" s="213"/>
      <c r="B35" s="214"/>
      <c r="C35" s="214"/>
      <c r="D35" s="217" t="s">
        <v>42</v>
      </c>
      <c r="E35" s="218"/>
      <c r="F35" s="116">
        <f>F15+F11+F13+F22+F18</f>
        <v>65502253</v>
      </c>
      <c r="G35" s="104">
        <f t="shared" ref="G35:BN35" si="28">G15+G11+G13+G22+G18</f>
        <v>32984244</v>
      </c>
      <c r="H35" s="106">
        <f t="shared" si="28"/>
        <v>98486497</v>
      </c>
      <c r="I35" s="103">
        <f t="shared" si="28"/>
        <v>0</v>
      </c>
      <c r="J35" s="103">
        <f t="shared" si="28"/>
        <v>0</v>
      </c>
      <c r="K35" s="103">
        <f t="shared" si="28"/>
        <v>0</v>
      </c>
      <c r="L35" s="103">
        <f t="shared" si="28"/>
        <v>0</v>
      </c>
      <c r="M35" s="103">
        <f t="shared" si="28"/>
        <v>0</v>
      </c>
      <c r="N35" s="103">
        <f t="shared" si="28"/>
        <v>0</v>
      </c>
      <c r="O35" s="103">
        <f t="shared" si="28"/>
        <v>0</v>
      </c>
      <c r="P35" s="103">
        <f t="shared" si="28"/>
        <v>0</v>
      </c>
      <c r="Q35" s="103">
        <f t="shared" si="28"/>
        <v>0</v>
      </c>
      <c r="R35" s="103">
        <f t="shared" si="28"/>
        <v>0</v>
      </c>
      <c r="S35" s="103">
        <f t="shared" si="28"/>
        <v>0</v>
      </c>
      <c r="T35" s="103">
        <f t="shared" si="28"/>
        <v>0</v>
      </c>
      <c r="U35" s="103">
        <f t="shared" si="28"/>
        <v>0</v>
      </c>
      <c r="V35" s="103">
        <f t="shared" si="28"/>
        <v>0</v>
      </c>
      <c r="W35" s="103">
        <f t="shared" si="28"/>
        <v>0</v>
      </c>
      <c r="X35" s="116">
        <f t="shared" si="28"/>
        <v>0</v>
      </c>
      <c r="Y35" s="104">
        <f t="shared" si="28"/>
        <v>0</v>
      </c>
      <c r="Z35" s="106">
        <f t="shared" si="28"/>
        <v>0</v>
      </c>
      <c r="AA35" s="116">
        <f t="shared" si="28"/>
        <v>5364710</v>
      </c>
      <c r="AB35" s="104">
        <f t="shared" si="28"/>
        <v>5957397</v>
      </c>
      <c r="AC35" s="106">
        <f t="shared" si="28"/>
        <v>11322107</v>
      </c>
      <c r="AD35" s="116">
        <f t="shared" si="28"/>
        <v>23125244</v>
      </c>
      <c r="AE35" s="104">
        <f t="shared" si="28"/>
        <v>65456</v>
      </c>
      <c r="AF35" s="106">
        <f t="shared" si="28"/>
        <v>23190700</v>
      </c>
      <c r="AG35" s="116">
        <f t="shared" si="28"/>
        <v>35353000</v>
      </c>
      <c r="AH35" s="104">
        <f t="shared" si="28"/>
        <v>109576</v>
      </c>
      <c r="AI35" s="106">
        <f t="shared" si="28"/>
        <v>35462576</v>
      </c>
      <c r="AJ35" s="116">
        <f t="shared" si="28"/>
        <v>337713</v>
      </c>
      <c r="AK35" s="104">
        <f t="shared" si="28"/>
        <v>317979</v>
      </c>
      <c r="AL35" s="106">
        <f t="shared" si="28"/>
        <v>655692</v>
      </c>
      <c r="AM35" s="116">
        <f t="shared" si="28"/>
        <v>0</v>
      </c>
      <c r="AN35" s="104">
        <f t="shared" si="28"/>
        <v>0</v>
      </c>
      <c r="AO35" s="106">
        <f t="shared" si="28"/>
        <v>0</v>
      </c>
      <c r="AP35" s="103">
        <f t="shared" si="28"/>
        <v>0</v>
      </c>
      <c r="AQ35" s="103">
        <f t="shared" si="28"/>
        <v>0</v>
      </c>
      <c r="AR35" s="103">
        <f t="shared" si="28"/>
        <v>0</v>
      </c>
      <c r="AS35" s="103">
        <f t="shared" si="28"/>
        <v>0</v>
      </c>
      <c r="AT35" s="103">
        <f t="shared" si="28"/>
        <v>0</v>
      </c>
      <c r="AU35" s="103">
        <f t="shared" si="28"/>
        <v>0</v>
      </c>
      <c r="AV35" s="103">
        <f t="shared" si="28"/>
        <v>0</v>
      </c>
      <c r="AW35" s="103">
        <f t="shared" si="28"/>
        <v>0</v>
      </c>
      <c r="AX35" s="103">
        <f t="shared" si="28"/>
        <v>0</v>
      </c>
      <c r="AY35" s="103">
        <f t="shared" si="28"/>
        <v>0</v>
      </c>
      <c r="AZ35" s="103">
        <f t="shared" si="28"/>
        <v>0</v>
      </c>
      <c r="BA35" s="103">
        <f t="shared" si="28"/>
        <v>0</v>
      </c>
      <c r="BB35" s="103">
        <f t="shared" si="28"/>
        <v>0</v>
      </c>
      <c r="BC35" s="103">
        <f t="shared" si="28"/>
        <v>0</v>
      </c>
      <c r="BD35" s="103">
        <f t="shared" si="28"/>
        <v>0</v>
      </c>
      <c r="BE35" s="103">
        <f t="shared" si="28"/>
        <v>0</v>
      </c>
      <c r="BF35" s="103">
        <f t="shared" si="28"/>
        <v>0</v>
      </c>
      <c r="BG35" s="103">
        <f t="shared" si="28"/>
        <v>0</v>
      </c>
      <c r="BH35" s="116">
        <f t="shared" si="28"/>
        <v>64180667</v>
      </c>
      <c r="BI35" s="104">
        <f t="shared" si="28"/>
        <v>6450408</v>
      </c>
      <c r="BJ35" s="106">
        <f t="shared" si="28"/>
        <v>70631075</v>
      </c>
      <c r="BK35" s="116">
        <f t="shared" si="28"/>
        <v>34121586</v>
      </c>
      <c r="BL35" s="104">
        <f t="shared" si="28"/>
        <v>-6266164</v>
      </c>
      <c r="BM35" s="106">
        <f t="shared" si="28"/>
        <v>27855422</v>
      </c>
      <c r="BN35" s="117">
        <f t="shared" si="28"/>
        <v>98486497</v>
      </c>
    </row>
    <row r="36" spans="1:66" ht="32.25" hidden="1" customHeight="1">
      <c r="A36" s="199" t="s">
        <v>44</v>
      </c>
      <c r="B36" s="200"/>
      <c r="C36" s="200"/>
      <c r="D36" s="203" t="s">
        <v>27</v>
      </c>
      <c r="E36" s="204"/>
      <c r="F36" s="118">
        <f>F26+F31</f>
        <v>0</v>
      </c>
      <c r="G36" s="119">
        <f t="shared" ref="G36:BN36" si="29">G26+G31</f>
        <v>0</v>
      </c>
      <c r="H36" s="120">
        <f t="shared" si="29"/>
        <v>0</v>
      </c>
      <c r="I36" s="121">
        <f t="shared" si="29"/>
        <v>0</v>
      </c>
      <c r="J36" s="119">
        <f t="shared" si="29"/>
        <v>0</v>
      </c>
      <c r="K36" s="119">
        <f t="shared" si="29"/>
        <v>0</v>
      </c>
      <c r="L36" s="119">
        <f t="shared" si="29"/>
        <v>0</v>
      </c>
      <c r="M36" s="119">
        <f t="shared" si="29"/>
        <v>0</v>
      </c>
      <c r="N36" s="119">
        <f t="shared" si="29"/>
        <v>0</v>
      </c>
      <c r="O36" s="119">
        <f t="shared" si="29"/>
        <v>0</v>
      </c>
      <c r="P36" s="119">
        <f t="shared" si="29"/>
        <v>0</v>
      </c>
      <c r="Q36" s="119">
        <f t="shared" si="29"/>
        <v>0</v>
      </c>
      <c r="R36" s="119">
        <f t="shared" si="29"/>
        <v>0</v>
      </c>
      <c r="S36" s="119">
        <f t="shared" si="29"/>
        <v>0</v>
      </c>
      <c r="T36" s="119">
        <f t="shared" si="29"/>
        <v>0</v>
      </c>
      <c r="U36" s="119">
        <f t="shared" si="29"/>
        <v>0</v>
      </c>
      <c r="V36" s="119">
        <f t="shared" si="29"/>
        <v>0</v>
      </c>
      <c r="W36" s="122">
        <f t="shared" si="29"/>
        <v>0</v>
      </c>
      <c r="X36" s="118">
        <f t="shared" si="29"/>
        <v>0</v>
      </c>
      <c r="Y36" s="119">
        <f t="shared" si="29"/>
        <v>0</v>
      </c>
      <c r="Z36" s="120">
        <f t="shared" si="29"/>
        <v>0</v>
      </c>
      <c r="AA36" s="118">
        <f t="shared" si="29"/>
        <v>0</v>
      </c>
      <c r="AB36" s="119">
        <f t="shared" si="29"/>
        <v>0</v>
      </c>
      <c r="AC36" s="120">
        <f t="shared" si="29"/>
        <v>0</v>
      </c>
      <c r="AD36" s="121">
        <f t="shared" si="29"/>
        <v>0</v>
      </c>
      <c r="AE36" s="119">
        <f t="shared" si="29"/>
        <v>0</v>
      </c>
      <c r="AF36" s="122">
        <f t="shared" si="29"/>
        <v>0</v>
      </c>
      <c r="AG36" s="118">
        <f t="shared" si="29"/>
        <v>0</v>
      </c>
      <c r="AH36" s="119">
        <f t="shared" si="29"/>
        <v>0</v>
      </c>
      <c r="AI36" s="120">
        <f t="shared" si="29"/>
        <v>0</v>
      </c>
      <c r="AJ36" s="121">
        <f t="shared" si="29"/>
        <v>0</v>
      </c>
      <c r="AK36" s="119">
        <f t="shared" si="29"/>
        <v>0</v>
      </c>
      <c r="AL36" s="122">
        <f t="shared" si="29"/>
        <v>0</v>
      </c>
      <c r="AM36" s="118">
        <f t="shared" si="29"/>
        <v>0</v>
      </c>
      <c r="AN36" s="119">
        <f t="shared" si="29"/>
        <v>0</v>
      </c>
      <c r="AO36" s="120">
        <f t="shared" si="29"/>
        <v>0</v>
      </c>
      <c r="AP36" s="121">
        <f t="shared" si="29"/>
        <v>0</v>
      </c>
      <c r="AQ36" s="119">
        <f t="shared" si="29"/>
        <v>0</v>
      </c>
      <c r="AR36" s="119">
        <f t="shared" si="29"/>
        <v>0</v>
      </c>
      <c r="AS36" s="119">
        <f t="shared" si="29"/>
        <v>0</v>
      </c>
      <c r="AT36" s="119">
        <f t="shared" si="29"/>
        <v>0</v>
      </c>
      <c r="AU36" s="119">
        <f t="shared" si="29"/>
        <v>0</v>
      </c>
      <c r="AV36" s="119">
        <f t="shared" si="29"/>
        <v>0</v>
      </c>
      <c r="AW36" s="119">
        <f t="shared" si="29"/>
        <v>0</v>
      </c>
      <c r="AX36" s="119">
        <f t="shared" si="29"/>
        <v>0</v>
      </c>
      <c r="AY36" s="119">
        <f t="shared" si="29"/>
        <v>0</v>
      </c>
      <c r="AZ36" s="119">
        <f t="shared" si="29"/>
        <v>0</v>
      </c>
      <c r="BA36" s="119">
        <f t="shared" si="29"/>
        <v>0</v>
      </c>
      <c r="BB36" s="119">
        <f t="shared" si="29"/>
        <v>0</v>
      </c>
      <c r="BC36" s="119">
        <f t="shared" si="29"/>
        <v>0</v>
      </c>
      <c r="BD36" s="119">
        <f t="shared" si="29"/>
        <v>0</v>
      </c>
      <c r="BE36" s="119">
        <f t="shared" si="29"/>
        <v>0</v>
      </c>
      <c r="BF36" s="119">
        <f t="shared" si="29"/>
        <v>0</v>
      </c>
      <c r="BG36" s="119">
        <f t="shared" si="29"/>
        <v>0</v>
      </c>
      <c r="BH36" s="119">
        <f t="shared" si="29"/>
        <v>0</v>
      </c>
      <c r="BI36" s="119">
        <f t="shared" si="29"/>
        <v>0</v>
      </c>
      <c r="BJ36" s="122">
        <f t="shared" si="29"/>
        <v>0</v>
      </c>
      <c r="BK36" s="118">
        <f t="shared" si="29"/>
        <v>0</v>
      </c>
      <c r="BL36" s="119">
        <f t="shared" si="29"/>
        <v>0</v>
      </c>
      <c r="BM36" s="120">
        <f t="shared" si="29"/>
        <v>0</v>
      </c>
      <c r="BN36" s="123">
        <f t="shared" si="29"/>
        <v>0</v>
      </c>
    </row>
    <row r="37" spans="1:66" ht="32.25" customHeight="1">
      <c r="A37" s="199"/>
      <c r="B37" s="200"/>
      <c r="C37" s="200"/>
      <c r="D37" s="205" t="s">
        <v>30</v>
      </c>
      <c r="E37" s="206"/>
      <c r="F37" s="96">
        <f>F27+F32</f>
        <v>168849836</v>
      </c>
      <c r="G37" s="97">
        <f t="shared" ref="G37:BN37" si="30">G27+G32</f>
        <v>29933049</v>
      </c>
      <c r="H37" s="98">
        <f t="shared" si="30"/>
        <v>198782885</v>
      </c>
      <c r="I37" s="99">
        <f t="shared" si="30"/>
        <v>0</v>
      </c>
      <c r="J37" s="100">
        <f t="shared" si="30"/>
        <v>0</v>
      </c>
      <c r="K37" s="100">
        <f t="shared" si="30"/>
        <v>0</v>
      </c>
      <c r="L37" s="100">
        <f t="shared" si="30"/>
        <v>0</v>
      </c>
      <c r="M37" s="100">
        <f t="shared" si="30"/>
        <v>0</v>
      </c>
      <c r="N37" s="100">
        <f t="shared" si="30"/>
        <v>0</v>
      </c>
      <c r="O37" s="100">
        <f t="shared" si="30"/>
        <v>0</v>
      </c>
      <c r="P37" s="100">
        <f t="shared" si="30"/>
        <v>0</v>
      </c>
      <c r="Q37" s="100">
        <f t="shared" si="30"/>
        <v>0</v>
      </c>
      <c r="R37" s="100">
        <f t="shared" si="30"/>
        <v>0</v>
      </c>
      <c r="S37" s="100">
        <f t="shared" si="30"/>
        <v>0</v>
      </c>
      <c r="T37" s="100">
        <f t="shared" si="30"/>
        <v>0</v>
      </c>
      <c r="U37" s="100">
        <f t="shared" si="30"/>
        <v>0</v>
      </c>
      <c r="V37" s="100">
        <f t="shared" si="30"/>
        <v>0</v>
      </c>
      <c r="W37" s="101">
        <f t="shared" si="30"/>
        <v>0</v>
      </c>
      <c r="X37" s="96">
        <f t="shared" si="30"/>
        <v>0</v>
      </c>
      <c r="Y37" s="97">
        <f t="shared" si="30"/>
        <v>0</v>
      </c>
      <c r="Z37" s="98">
        <f t="shared" si="30"/>
        <v>0</v>
      </c>
      <c r="AA37" s="96">
        <f t="shared" si="30"/>
        <v>31967775</v>
      </c>
      <c r="AB37" s="97">
        <f t="shared" si="30"/>
        <v>5652885</v>
      </c>
      <c r="AC37" s="98">
        <f t="shared" si="30"/>
        <v>37620660</v>
      </c>
      <c r="AD37" s="99">
        <f t="shared" si="30"/>
        <v>48532094</v>
      </c>
      <c r="AE37" s="97">
        <f t="shared" si="30"/>
        <v>-933902</v>
      </c>
      <c r="AF37" s="101">
        <f t="shared" si="30"/>
        <v>47598192</v>
      </c>
      <c r="AG37" s="96">
        <f t="shared" si="30"/>
        <v>2666000</v>
      </c>
      <c r="AH37" s="97">
        <f t="shared" si="30"/>
        <v>325576</v>
      </c>
      <c r="AI37" s="98">
        <f t="shared" si="30"/>
        <v>2991576</v>
      </c>
      <c r="AJ37" s="99">
        <f t="shared" si="30"/>
        <v>1637000</v>
      </c>
      <c r="AK37" s="115">
        <f t="shared" si="30"/>
        <v>0</v>
      </c>
      <c r="AL37" s="101">
        <f t="shared" si="30"/>
        <v>1637000</v>
      </c>
      <c r="AM37" s="96">
        <f t="shared" si="30"/>
        <v>1964000</v>
      </c>
      <c r="AN37" s="115">
        <f t="shared" si="30"/>
        <v>0</v>
      </c>
      <c r="AO37" s="98">
        <f t="shared" si="30"/>
        <v>1964000</v>
      </c>
      <c r="AP37" s="99">
        <f t="shared" si="30"/>
        <v>0</v>
      </c>
      <c r="AQ37" s="100">
        <f t="shared" si="30"/>
        <v>0</v>
      </c>
      <c r="AR37" s="100">
        <f t="shared" si="30"/>
        <v>0</v>
      </c>
      <c r="AS37" s="100">
        <f t="shared" si="30"/>
        <v>0</v>
      </c>
      <c r="AT37" s="100">
        <f t="shared" si="30"/>
        <v>0</v>
      </c>
      <c r="AU37" s="100">
        <f t="shared" si="30"/>
        <v>0</v>
      </c>
      <c r="AV37" s="100">
        <f t="shared" si="30"/>
        <v>0</v>
      </c>
      <c r="AW37" s="100">
        <f t="shared" si="30"/>
        <v>0</v>
      </c>
      <c r="AX37" s="100">
        <f t="shared" si="30"/>
        <v>0</v>
      </c>
      <c r="AY37" s="100">
        <f t="shared" si="30"/>
        <v>0</v>
      </c>
      <c r="AZ37" s="100">
        <f t="shared" si="30"/>
        <v>0</v>
      </c>
      <c r="BA37" s="100">
        <f t="shared" si="30"/>
        <v>0</v>
      </c>
      <c r="BB37" s="100">
        <f t="shared" si="30"/>
        <v>0</v>
      </c>
      <c r="BC37" s="100">
        <f t="shared" si="30"/>
        <v>0</v>
      </c>
      <c r="BD37" s="100">
        <f t="shared" si="30"/>
        <v>0</v>
      </c>
      <c r="BE37" s="100">
        <f t="shared" si="30"/>
        <v>0</v>
      </c>
      <c r="BF37" s="100">
        <f t="shared" si="30"/>
        <v>0</v>
      </c>
      <c r="BG37" s="100">
        <f t="shared" si="30"/>
        <v>0</v>
      </c>
      <c r="BH37" s="100">
        <f t="shared" si="30"/>
        <v>86766869</v>
      </c>
      <c r="BI37" s="97">
        <f t="shared" si="30"/>
        <v>5044559</v>
      </c>
      <c r="BJ37" s="101">
        <f t="shared" si="30"/>
        <v>91811428</v>
      </c>
      <c r="BK37" s="96">
        <f t="shared" si="30"/>
        <v>114882967</v>
      </c>
      <c r="BL37" s="97">
        <f t="shared" si="30"/>
        <v>-7911510</v>
      </c>
      <c r="BM37" s="98">
        <f t="shared" si="30"/>
        <v>106971457</v>
      </c>
      <c r="BN37" s="102">
        <f t="shared" si="30"/>
        <v>198782885</v>
      </c>
    </row>
    <row r="38" spans="1:66" ht="32.25" customHeight="1">
      <c r="A38" s="199"/>
      <c r="B38" s="200"/>
      <c r="C38" s="200"/>
      <c r="D38" s="207" t="s">
        <v>32</v>
      </c>
      <c r="E38" s="208"/>
      <c r="F38" s="96">
        <f>F28+F33</f>
        <v>212979191</v>
      </c>
      <c r="G38" s="100">
        <f t="shared" ref="G38:BN38" si="31">G28+G33</f>
        <v>0</v>
      </c>
      <c r="H38" s="98">
        <f t="shared" si="31"/>
        <v>212979191</v>
      </c>
      <c r="I38" s="99">
        <f t="shared" si="31"/>
        <v>0</v>
      </c>
      <c r="J38" s="100">
        <f t="shared" si="31"/>
        <v>0</v>
      </c>
      <c r="K38" s="100">
        <f t="shared" si="31"/>
        <v>0</v>
      </c>
      <c r="L38" s="100">
        <f t="shared" si="31"/>
        <v>0</v>
      </c>
      <c r="M38" s="100">
        <f t="shared" si="31"/>
        <v>0</v>
      </c>
      <c r="N38" s="100">
        <f t="shared" si="31"/>
        <v>0</v>
      </c>
      <c r="O38" s="100">
        <f t="shared" si="31"/>
        <v>0</v>
      </c>
      <c r="P38" s="100">
        <f t="shared" si="31"/>
        <v>0</v>
      </c>
      <c r="Q38" s="100">
        <f t="shared" si="31"/>
        <v>0</v>
      </c>
      <c r="R38" s="100">
        <f t="shared" si="31"/>
        <v>0</v>
      </c>
      <c r="S38" s="100">
        <f t="shared" si="31"/>
        <v>0</v>
      </c>
      <c r="T38" s="100">
        <f t="shared" si="31"/>
        <v>0</v>
      </c>
      <c r="U38" s="100">
        <f t="shared" si="31"/>
        <v>0</v>
      </c>
      <c r="V38" s="100">
        <f t="shared" si="31"/>
        <v>0</v>
      </c>
      <c r="W38" s="101">
        <f t="shared" si="31"/>
        <v>0</v>
      </c>
      <c r="X38" s="96">
        <f t="shared" si="31"/>
        <v>0</v>
      </c>
      <c r="Y38" s="100">
        <f t="shared" si="31"/>
        <v>0</v>
      </c>
      <c r="Z38" s="98">
        <f t="shared" si="31"/>
        <v>0</v>
      </c>
      <c r="AA38" s="96">
        <f t="shared" si="31"/>
        <v>26259676</v>
      </c>
      <c r="AB38" s="100">
        <f t="shared" si="31"/>
        <v>0</v>
      </c>
      <c r="AC38" s="98">
        <f t="shared" si="31"/>
        <v>26259676</v>
      </c>
      <c r="AD38" s="99">
        <f t="shared" si="31"/>
        <v>48591640</v>
      </c>
      <c r="AE38" s="100">
        <f t="shared" si="31"/>
        <v>0</v>
      </c>
      <c r="AF38" s="101">
        <f t="shared" si="31"/>
        <v>48591640</v>
      </c>
      <c r="AG38" s="96">
        <f t="shared" si="31"/>
        <v>79011839</v>
      </c>
      <c r="AH38" s="100">
        <f t="shared" si="31"/>
        <v>0</v>
      </c>
      <c r="AI38" s="98">
        <f t="shared" si="31"/>
        <v>79011839</v>
      </c>
      <c r="AJ38" s="99">
        <f t="shared" si="31"/>
        <v>49476617</v>
      </c>
      <c r="AK38" s="100">
        <f t="shared" si="31"/>
        <v>6384677</v>
      </c>
      <c r="AL38" s="101">
        <f t="shared" si="31"/>
        <v>55861294</v>
      </c>
      <c r="AM38" s="96">
        <f t="shared" si="31"/>
        <v>0</v>
      </c>
      <c r="AN38" s="100">
        <f t="shared" si="31"/>
        <v>0</v>
      </c>
      <c r="AO38" s="98">
        <f t="shared" si="31"/>
        <v>0</v>
      </c>
      <c r="AP38" s="99">
        <f t="shared" si="31"/>
        <v>0</v>
      </c>
      <c r="AQ38" s="100">
        <f t="shared" si="31"/>
        <v>0</v>
      </c>
      <c r="AR38" s="100">
        <f t="shared" si="31"/>
        <v>0</v>
      </c>
      <c r="AS38" s="100">
        <f t="shared" si="31"/>
        <v>0</v>
      </c>
      <c r="AT38" s="100">
        <f t="shared" si="31"/>
        <v>0</v>
      </c>
      <c r="AU38" s="100">
        <f t="shared" si="31"/>
        <v>0</v>
      </c>
      <c r="AV38" s="100">
        <f t="shared" si="31"/>
        <v>0</v>
      </c>
      <c r="AW38" s="100">
        <f t="shared" si="31"/>
        <v>0</v>
      </c>
      <c r="AX38" s="100">
        <f t="shared" si="31"/>
        <v>0</v>
      </c>
      <c r="AY38" s="100">
        <f t="shared" si="31"/>
        <v>0</v>
      </c>
      <c r="AZ38" s="100">
        <f t="shared" si="31"/>
        <v>0</v>
      </c>
      <c r="BA38" s="100">
        <f t="shared" si="31"/>
        <v>0</v>
      </c>
      <c r="BB38" s="100">
        <f t="shared" si="31"/>
        <v>0</v>
      </c>
      <c r="BC38" s="100">
        <f t="shared" si="31"/>
        <v>0</v>
      </c>
      <c r="BD38" s="100">
        <f t="shared" si="31"/>
        <v>0</v>
      </c>
      <c r="BE38" s="100">
        <f t="shared" si="31"/>
        <v>0</v>
      </c>
      <c r="BF38" s="100">
        <f t="shared" si="31"/>
        <v>0</v>
      </c>
      <c r="BG38" s="100">
        <f t="shared" si="31"/>
        <v>0</v>
      </c>
      <c r="BH38" s="100">
        <f t="shared" si="31"/>
        <v>203339772</v>
      </c>
      <c r="BI38" s="100">
        <f t="shared" si="31"/>
        <v>6384677</v>
      </c>
      <c r="BJ38" s="101">
        <f t="shared" si="31"/>
        <v>209724449</v>
      </c>
      <c r="BK38" s="96">
        <f t="shared" si="31"/>
        <v>9639419</v>
      </c>
      <c r="BL38" s="100">
        <f t="shared" si="31"/>
        <v>-6384677</v>
      </c>
      <c r="BM38" s="98">
        <f t="shared" si="31"/>
        <v>3254742</v>
      </c>
      <c r="BN38" s="102">
        <f t="shared" si="31"/>
        <v>212979191</v>
      </c>
    </row>
    <row r="39" spans="1:66" ht="32.25" customHeight="1">
      <c r="A39" s="199"/>
      <c r="B39" s="200"/>
      <c r="C39" s="200"/>
      <c r="D39" s="207" t="s">
        <v>33</v>
      </c>
      <c r="E39" s="208"/>
      <c r="F39" s="96">
        <f>F29+F34</f>
        <v>22148596</v>
      </c>
      <c r="G39" s="100">
        <f t="shared" ref="G39:BN39" si="32">G29+G34</f>
        <v>1871228</v>
      </c>
      <c r="H39" s="98">
        <f t="shared" si="32"/>
        <v>24019824</v>
      </c>
      <c r="I39" s="99">
        <f t="shared" si="32"/>
        <v>0</v>
      </c>
      <c r="J39" s="100">
        <f t="shared" si="32"/>
        <v>0</v>
      </c>
      <c r="K39" s="100">
        <f t="shared" si="32"/>
        <v>0</v>
      </c>
      <c r="L39" s="100">
        <f t="shared" si="32"/>
        <v>0</v>
      </c>
      <c r="M39" s="100">
        <f t="shared" si="32"/>
        <v>0</v>
      </c>
      <c r="N39" s="100">
        <f t="shared" si="32"/>
        <v>0</v>
      </c>
      <c r="O39" s="100">
        <f t="shared" si="32"/>
        <v>0</v>
      </c>
      <c r="P39" s="100">
        <f t="shared" si="32"/>
        <v>0</v>
      </c>
      <c r="Q39" s="100">
        <f t="shared" si="32"/>
        <v>0</v>
      </c>
      <c r="R39" s="100">
        <f t="shared" si="32"/>
        <v>0</v>
      </c>
      <c r="S39" s="100">
        <f t="shared" si="32"/>
        <v>0</v>
      </c>
      <c r="T39" s="100">
        <f t="shared" si="32"/>
        <v>0</v>
      </c>
      <c r="U39" s="100">
        <f t="shared" si="32"/>
        <v>0</v>
      </c>
      <c r="V39" s="100">
        <f t="shared" si="32"/>
        <v>0</v>
      </c>
      <c r="W39" s="101">
        <f t="shared" si="32"/>
        <v>0</v>
      </c>
      <c r="X39" s="96">
        <f t="shared" si="32"/>
        <v>0</v>
      </c>
      <c r="Y39" s="100">
        <f t="shared" si="32"/>
        <v>0</v>
      </c>
      <c r="Z39" s="98">
        <f t="shared" si="32"/>
        <v>0</v>
      </c>
      <c r="AA39" s="96">
        <f t="shared" si="32"/>
        <v>4883171</v>
      </c>
      <c r="AB39" s="100">
        <f t="shared" si="32"/>
        <v>304512</v>
      </c>
      <c r="AC39" s="98">
        <f t="shared" si="32"/>
        <v>5187683</v>
      </c>
      <c r="AD39" s="99">
        <f t="shared" si="32"/>
        <v>4404325</v>
      </c>
      <c r="AE39" s="100">
        <f t="shared" si="32"/>
        <v>783358</v>
      </c>
      <c r="AF39" s="101">
        <f t="shared" si="32"/>
        <v>5187683</v>
      </c>
      <c r="AG39" s="96">
        <f t="shared" si="32"/>
        <v>0</v>
      </c>
      <c r="AH39" s="100">
        <f t="shared" si="32"/>
        <v>0</v>
      </c>
      <c r="AI39" s="98">
        <f t="shared" si="32"/>
        <v>0</v>
      </c>
      <c r="AJ39" s="99">
        <f t="shared" si="32"/>
        <v>0</v>
      </c>
      <c r="AK39" s="100">
        <f t="shared" si="32"/>
        <v>0</v>
      </c>
      <c r="AL39" s="101">
        <f t="shared" si="32"/>
        <v>0</v>
      </c>
      <c r="AM39" s="96">
        <f t="shared" si="32"/>
        <v>0</v>
      </c>
      <c r="AN39" s="100">
        <f t="shared" si="32"/>
        <v>0</v>
      </c>
      <c r="AO39" s="98">
        <f t="shared" si="32"/>
        <v>0</v>
      </c>
      <c r="AP39" s="99">
        <f t="shared" si="32"/>
        <v>0</v>
      </c>
      <c r="AQ39" s="100">
        <f t="shared" si="32"/>
        <v>0</v>
      </c>
      <c r="AR39" s="100">
        <f t="shared" si="32"/>
        <v>0</v>
      </c>
      <c r="AS39" s="100">
        <f t="shared" si="32"/>
        <v>0</v>
      </c>
      <c r="AT39" s="100">
        <f t="shared" si="32"/>
        <v>0</v>
      </c>
      <c r="AU39" s="100">
        <f t="shared" si="32"/>
        <v>0</v>
      </c>
      <c r="AV39" s="100">
        <f t="shared" si="32"/>
        <v>0</v>
      </c>
      <c r="AW39" s="100">
        <f t="shared" si="32"/>
        <v>0</v>
      </c>
      <c r="AX39" s="100">
        <f t="shared" si="32"/>
        <v>0</v>
      </c>
      <c r="AY39" s="100">
        <f t="shared" si="32"/>
        <v>0</v>
      </c>
      <c r="AZ39" s="100">
        <f t="shared" si="32"/>
        <v>0</v>
      </c>
      <c r="BA39" s="100">
        <f t="shared" si="32"/>
        <v>0</v>
      </c>
      <c r="BB39" s="100">
        <f t="shared" si="32"/>
        <v>0</v>
      </c>
      <c r="BC39" s="100">
        <f t="shared" si="32"/>
        <v>0</v>
      </c>
      <c r="BD39" s="100">
        <f t="shared" si="32"/>
        <v>0</v>
      </c>
      <c r="BE39" s="100">
        <f t="shared" si="32"/>
        <v>0</v>
      </c>
      <c r="BF39" s="100">
        <f t="shared" si="32"/>
        <v>0</v>
      </c>
      <c r="BG39" s="100">
        <f t="shared" si="32"/>
        <v>0</v>
      </c>
      <c r="BH39" s="100">
        <f t="shared" si="32"/>
        <v>9287496</v>
      </c>
      <c r="BI39" s="100">
        <f t="shared" si="32"/>
        <v>1087870</v>
      </c>
      <c r="BJ39" s="101">
        <f t="shared" si="32"/>
        <v>10375366</v>
      </c>
      <c r="BK39" s="96">
        <f t="shared" si="32"/>
        <v>12861100</v>
      </c>
      <c r="BL39" s="100">
        <f t="shared" si="32"/>
        <v>783358</v>
      </c>
      <c r="BM39" s="98">
        <f t="shared" si="32"/>
        <v>13644458</v>
      </c>
      <c r="BN39" s="102">
        <f t="shared" si="32"/>
        <v>24019824</v>
      </c>
    </row>
    <row r="40" spans="1:66" ht="32.25" customHeight="1" thickBot="1">
      <c r="A40" s="201"/>
      <c r="B40" s="202"/>
      <c r="C40" s="202"/>
      <c r="D40" s="209" t="s">
        <v>42</v>
      </c>
      <c r="E40" s="210"/>
      <c r="F40" s="124">
        <f>F16+F8+F11+F13+F23+F25+F20+F18</f>
        <v>403977623</v>
      </c>
      <c r="G40" s="125">
        <f t="shared" ref="G40:BN40" si="33">G16+G8+G11+G13+G23+G25+G20+G18</f>
        <v>31804277</v>
      </c>
      <c r="H40" s="126">
        <f t="shared" si="33"/>
        <v>435781900</v>
      </c>
      <c r="I40" s="127">
        <f t="shared" si="33"/>
        <v>0</v>
      </c>
      <c r="J40" s="125">
        <f t="shared" si="33"/>
        <v>0</v>
      </c>
      <c r="K40" s="125">
        <f t="shared" si="33"/>
        <v>0</v>
      </c>
      <c r="L40" s="125">
        <f t="shared" si="33"/>
        <v>0</v>
      </c>
      <c r="M40" s="125">
        <f t="shared" si="33"/>
        <v>0</v>
      </c>
      <c r="N40" s="125">
        <f t="shared" si="33"/>
        <v>0</v>
      </c>
      <c r="O40" s="125">
        <f t="shared" si="33"/>
        <v>0</v>
      </c>
      <c r="P40" s="125">
        <f t="shared" si="33"/>
        <v>0</v>
      </c>
      <c r="Q40" s="125">
        <f t="shared" si="33"/>
        <v>0</v>
      </c>
      <c r="R40" s="125">
        <f t="shared" si="33"/>
        <v>0</v>
      </c>
      <c r="S40" s="125">
        <f t="shared" si="33"/>
        <v>0</v>
      </c>
      <c r="T40" s="125">
        <f t="shared" si="33"/>
        <v>0</v>
      </c>
      <c r="U40" s="125">
        <f t="shared" si="33"/>
        <v>0</v>
      </c>
      <c r="V40" s="125">
        <f t="shared" si="33"/>
        <v>0</v>
      </c>
      <c r="W40" s="128">
        <f t="shared" si="33"/>
        <v>0</v>
      </c>
      <c r="X40" s="124">
        <f t="shared" si="33"/>
        <v>0</v>
      </c>
      <c r="Y40" s="125">
        <f t="shared" si="33"/>
        <v>0</v>
      </c>
      <c r="Z40" s="126">
        <f t="shared" si="33"/>
        <v>0</v>
      </c>
      <c r="AA40" s="124">
        <f t="shared" si="33"/>
        <v>63110622</v>
      </c>
      <c r="AB40" s="125">
        <f t="shared" si="33"/>
        <v>5957397</v>
      </c>
      <c r="AC40" s="126">
        <f t="shared" si="33"/>
        <v>69068019</v>
      </c>
      <c r="AD40" s="127">
        <f t="shared" si="33"/>
        <v>101528059</v>
      </c>
      <c r="AE40" s="125">
        <f t="shared" si="33"/>
        <v>-150544</v>
      </c>
      <c r="AF40" s="128">
        <f t="shared" si="33"/>
        <v>101377515</v>
      </c>
      <c r="AG40" s="124">
        <f t="shared" si="33"/>
        <v>81677839</v>
      </c>
      <c r="AH40" s="125">
        <f t="shared" si="33"/>
        <v>325576</v>
      </c>
      <c r="AI40" s="126">
        <f t="shared" si="33"/>
        <v>82003415</v>
      </c>
      <c r="AJ40" s="127">
        <f t="shared" si="33"/>
        <v>51113617</v>
      </c>
      <c r="AK40" s="125">
        <f t="shared" si="33"/>
        <v>6384677</v>
      </c>
      <c r="AL40" s="128">
        <f t="shared" si="33"/>
        <v>57498294</v>
      </c>
      <c r="AM40" s="103">
        <f t="shared" si="33"/>
        <v>1964000</v>
      </c>
      <c r="AN40" s="104">
        <f t="shared" si="33"/>
        <v>0</v>
      </c>
      <c r="AO40" s="105">
        <f t="shared" si="33"/>
        <v>1964000</v>
      </c>
      <c r="AP40" s="127">
        <f t="shared" si="33"/>
        <v>0</v>
      </c>
      <c r="AQ40" s="125">
        <f t="shared" si="33"/>
        <v>0</v>
      </c>
      <c r="AR40" s="125">
        <f t="shared" si="33"/>
        <v>0</v>
      </c>
      <c r="AS40" s="125">
        <f t="shared" si="33"/>
        <v>0</v>
      </c>
      <c r="AT40" s="125">
        <f t="shared" si="33"/>
        <v>0</v>
      </c>
      <c r="AU40" s="125">
        <f t="shared" si="33"/>
        <v>0</v>
      </c>
      <c r="AV40" s="125">
        <f t="shared" si="33"/>
        <v>0</v>
      </c>
      <c r="AW40" s="125">
        <f t="shared" si="33"/>
        <v>0</v>
      </c>
      <c r="AX40" s="125">
        <f t="shared" si="33"/>
        <v>0</v>
      </c>
      <c r="AY40" s="125">
        <f t="shared" si="33"/>
        <v>0</v>
      </c>
      <c r="AZ40" s="125">
        <f t="shared" si="33"/>
        <v>0</v>
      </c>
      <c r="BA40" s="125">
        <f t="shared" si="33"/>
        <v>0</v>
      </c>
      <c r="BB40" s="125">
        <f t="shared" si="33"/>
        <v>0</v>
      </c>
      <c r="BC40" s="125">
        <f t="shared" si="33"/>
        <v>0</v>
      </c>
      <c r="BD40" s="125">
        <f t="shared" si="33"/>
        <v>0</v>
      </c>
      <c r="BE40" s="125">
        <f t="shared" si="33"/>
        <v>0</v>
      </c>
      <c r="BF40" s="125">
        <f t="shared" si="33"/>
        <v>0</v>
      </c>
      <c r="BG40" s="125">
        <f t="shared" si="33"/>
        <v>0</v>
      </c>
      <c r="BH40" s="125">
        <f t="shared" si="33"/>
        <v>299394137</v>
      </c>
      <c r="BI40" s="125">
        <f t="shared" si="33"/>
        <v>12517106</v>
      </c>
      <c r="BJ40" s="128">
        <f t="shared" si="33"/>
        <v>311911243</v>
      </c>
      <c r="BK40" s="124">
        <f t="shared" si="33"/>
        <v>137383486</v>
      </c>
      <c r="BL40" s="125">
        <f t="shared" si="33"/>
        <v>-13512829</v>
      </c>
      <c r="BM40" s="126">
        <f t="shared" si="33"/>
        <v>123870657</v>
      </c>
      <c r="BN40" s="129">
        <f t="shared" si="33"/>
        <v>435781900</v>
      </c>
    </row>
    <row r="41" spans="1:66" ht="35.25" customHeight="1" thickTop="1">
      <c r="A41" s="130"/>
      <c r="B41" s="131"/>
      <c r="C41" s="132"/>
      <c r="D41" s="133"/>
      <c r="E41" s="134"/>
      <c r="F41" s="13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136"/>
      <c r="AD41" s="136"/>
      <c r="AE41" s="136"/>
      <c r="AF41" s="136"/>
      <c r="AG41" s="136"/>
      <c r="AH41" s="136"/>
      <c r="AI41" s="136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</row>
    <row r="42" spans="1:66" ht="37.5" hidden="1" customHeight="1">
      <c r="A42" s="130"/>
      <c r="B42" s="131"/>
      <c r="C42" s="132"/>
      <c r="D42" s="133"/>
      <c r="E42" s="137"/>
      <c r="F42" s="138" t="e">
        <f>#REF!+#REF!+#REF!+#REF!+#REF!+#REF!+#REF!+#REF!+#REF!+#REF!+#REF!+#REF!+#REF!+#REF!+#REF!+#REF!+#REF!+#REF!+#REF!+#REF!+#REF!+#REF!+#REF!+#REF!+#REF!+#REF!+#REF!</f>
        <v>#REF!</v>
      </c>
      <c r="G42" s="194" t="s">
        <v>45</v>
      </c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39"/>
      <c r="Z42" s="139"/>
      <c r="AA42" s="139"/>
      <c r="AB42" s="139" t="e">
        <f>#REF!+#REF!</f>
        <v>#REF!</v>
      </c>
      <c r="AC42" s="140"/>
      <c r="AD42" s="140"/>
      <c r="AE42" s="140"/>
      <c r="AF42" s="140"/>
      <c r="AG42" s="140"/>
      <c r="AH42" s="140"/>
      <c r="AI42" s="140"/>
      <c r="AJ42" s="141"/>
      <c r="AK42" s="141"/>
      <c r="AL42" s="141"/>
      <c r="AM42" s="141"/>
      <c r="AN42" s="141"/>
      <c r="AO42" s="141"/>
      <c r="AP42" s="141"/>
      <c r="AQ42" s="141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</row>
    <row r="43" spans="1:66" ht="37.5" hidden="1" customHeight="1">
      <c r="A43" s="130"/>
      <c r="B43" s="131"/>
      <c r="C43" s="132"/>
      <c r="D43" s="133"/>
      <c r="E43" s="137"/>
      <c r="F43" s="138"/>
      <c r="G43" s="195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7"/>
      <c r="Y43" s="139"/>
      <c r="Z43" s="139"/>
      <c r="AA43" s="139"/>
      <c r="AB43" s="139"/>
      <c r="AC43" s="140"/>
      <c r="AD43" s="140"/>
      <c r="AE43" s="140"/>
      <c r="AF43" s="140"/>
      <c r="AG43" s="140"/>
      <c r="AH43" s="140"/>
      <c r="AI43" s="140"/>
      <c r="AJ43" s="141"/>
      <c r="AK43" s="141"/>
      <c r="AL43" s="141"/>
      <c r="AM43" s="141"/>
      <c r="AN43" s="141"/>
      <c r="AO43" s="141"/>
      <c r="AP43" s="141"/>
      <c r="AQ43" s="141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</row>
    <row r="44" spans="1:66" ht="26.25" hidden="1" customHeight="1">
      <c r="A44" s="130"/>
      <c r="B44" s="131"/>
      <c r="C44" s="132"/>
      <c r="D44" s="133"/>
      <c r="E44" s="133"/>
      <c r="F44" s="138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39"/>
      <c r="Z44" s="142"/>
      <c r="AA44" s="142"/>
      <c r="AB44" s="139"/>
      <c r="AC44" s="140"/>
      <c r="AD44" s="140"/>
      <c r="AE44" s="140"/>
      <c r="AF44" s="140"/>
      <c r="AG44" s="140"/>
      <c r="AH44" s="140"/>
      <c r="AI44" s="140"/>
      <c r="AJ44" s="141"/>
      <c r="AK44" s="141"/>
      <c r="AL44" s="141"/>
      <c r="AM44" s="141"/>
      <c r="AN44" s="141"/>
      <c r="AO44" s="141"/>
      <c r="AP44" s="141"/>
      <c r="AQ44" s="141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1:66" ht="15" hidden="1" customHeight="1">
      <c r="A45" s="130"/>
      <c r="B45" s="131"/>
      <c r="C45" s="132"/>
      <c r="D45" s="133"/>
      <c r="E45" s="138"/>
      <c r="F45" s="135"/>
      <c r="G45" s="143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0"/>
      <c r="AD45" s="140"/>
      <c r="AE45" s="140"/>
      <c r="AF45" s="140"/>
      <c r="AG45" s="140"/>
      <c r="AH45" s="140"/>
      <c r="AI45" s="140"/>
      <c r="AJ45" s="141"/>
      <c r="AK45" s="141"/>
      <c r="AL45" s="141"/>
      <c r="AM45" s="141"/>
      <c r="AN45" s="141"/>
      <c r="AO45" s="141"/>
      <c r="AP45" s="141"/>
      <c r="AQ45" s="141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spans="1:66" s="146" customFormat="1" ht="39" hidden="1" customHeight="1">
      <c r="A46" s="130"/>
      <c r="B46" s="131"/>
      <c r="C46" s="132"/>
      <c r="D46" s="144"/>
      <c r="E46" s="144"/>
      <c r="F46" s="145"/>
      <c r="G46" s="198" t="s">
        <v>46</v>
      </c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39">
        <f>Y37</f>
        <v>0</v>
      </c>
      <c r="Z46" s="142"/>
      <c r="AA46" s="142"/>
      <c r="AB46" s="139" t="e">
        <f>AB37-AB42</f>
        <v>#REF!</v>
      </c>
      <c r="AC46" s="139"/>
      <c r="AD46" s="139"/>
      <c r="AE46" s="139">
        <f>AE37</f>
        <v>-933902</v>
      </c>
      <c r="AF46" s="139"/>
      <c r="AG46" s="139">
        <f t="shared" ref="AG46:AQ46" si="34">AG37</f>
        <v>2666000</v>
      </c>
      <c r="AH46" s="139">
        <f t="shared" si="34"/>
        <v>325576</v>
      </c>
      <c r="AI46" s="139"/>
      <c r="AJ46" s="139">
        <f t="shared" si="34"/>
        <v>1637000</v>
      </c>
      <c r="AK46" s="139">
        <f t="shared" si="34"/>
        <v>0</v>
      </c>
      <c r="AL46" s="139"/>
      <c r="AM46" s="139">
        <f t="shared" si="34"/>
        <v>1964000</v>
      </c>
      <c r="AN46" s="139">
        <f t="shared" si="34"/>
        <v>0</v>
      </c>
      <c r="AO46" s="139"/>
      <c r="AP46" s="139">
        <f t="shared" si="34"/>
        <v>0</v>
      </c>
      <c r="AQ46" s="139">
        <f t="shared" si="34"/>
        <v>0</v>
      </c>
      <c r="AR46" s="145"/>
    </row>
    <row r="47" spans="1:66" s="146" customFormat="1" hidden="1">
      <c r="A47" s="130"/>
      <c r="B47" s="131"/>
      <c r="C47" s="132"/>
      <c r="D47" s="144"/>
      <c r="E47" s="144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7"/>
      <c r="AD47" s="147"/>
      <c r="AE47" s="147"/>
      <c r="AF47" s="147"/>
      <c r="AG47" s="147"/>
      <c r="AH47" s="147"/>
      <c r="AI47" s="147"/>
      <c r="AJ47" s="142"/>
      <c r="AK47" s="142"/>
      <c r="AL47" s="142"/>
      <c r="AM47" s="142"/>
      <c r="AN47" s="142"/>
      <c r="AO47" s="142"/>
      <c r="AP47" s="142"/>
      <c r="AQ47" s="142"/>
    </row>
    <row r="48" spans="1:66" hidden="1">
      <c r="A48" s="130"/>
      <c r="B48" s="131"/>
      <c r="C48" s="132"/>
      <c r="D48" s="133"/>
      <c r="E48" s="13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136"/>
      <c r="AD48" s="136"/>
      <c r="AE48" s="136"/>
      <c r="AF48" s="136"/>
      <c r="AG48" s="136"/>
      <c r="AH48" s="136"/>
      <c r="AI48" s="136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</row>
    <row r="49" spans="1:66" ht="21.75">
      <c r="A49"/>
      <c r="B49" s="131"/>
      <c r="C49" s="132"/>
      <c r="D49" s="133"/>
      <c r="E49" s="13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135"/>
      <c r="AC49" s="136"/>
      <c r="AD49" s="136"/>
      <c r="AE49" s="136"/>
      <c r="AF49" s="136"/>
      <c r="AG49" s="136"/>
      <c r="AH49" s="136"/>
      <c r="AI49" s="136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</row>
    <row r="51" spans="1:66">
      <c r="Y51" s="150"/>
      <c r="AB51" s="150"/>
      <c r="AE51" s="150"/>
      <c r="AH51" s="150"/>
      <c r="AK51" s="150"/>
      <c r="AN51" s="150"/>
      <c r="AQ51" s="150"/>
      <c r="AT51" s="150"/>
    </row>
    <row r="54" spans="1:66" ht="31.5">
      <c r="F54" s="151"/>
    </row>
    <row r="60" spans="1:66">
      <c r="BN60" s="3" t="s">
        <v>47</v>
      </c>
    </row>
  </sheetData>
  <mergeCells count="105">
    <mergeCell ref="AG3:AI3"/>
    <mergeCell ref="AJ3:AL3"/>
    <mergeCell ref="AM3:AO3"/>
    <mergeCell ref="AP3:AR3"/>
    <mergeCell ref="BK1:BN2"/>
    <mergeCell ref="D3:E3"/>
    <mergeCell ref="F3:H3"/>
    <mergeCell ref="I3:K3"/>
    <mergeCell ref="L3:N3"/>
    <mergeCell ref="O3:Q3"/>
    <mergeCell ref="R3:T3"/>
    <mergeCell ref="U3:W3"/>
    <mergeCell ref="X3:Z3"/>
    <mergeCell ref="A1:BJ2"/>
    <mergeCell ref="U4:W4"/>
    <mergeCell ref="X4:Z4"/>
    <mergeCell ref="AA4:AC4"/>
    <mergeCell ref="AD4:AF4"/>
    <mergeCell ref="AG4:AI4"/>
    <mergeCell ref="AJ4:AL4"/>
    <mergeCell ref="BK3:BM3"/>
    <mergeCell ref="A4:A5"/>
    <mergeCell ref="B4:B5"/>
    <mergeCell ref="C4:C5"/>
    <mergeCell ref="D4:E5"/>
    <mergeCell ref="F4:H4"/>
    <mergeCell ref="I4:K4"/>
    <mergeCell ref="L4:N4"/>
    <mergeCell ref="O4:Q4"/>
    <mergeCell ref="R4:T4"/>
    <mergeCell ref="AS3:AU3"/>
    <mergeCell ref="AV3:AX3"/>
    <mergeCell ref="AY3:BA3"/>
    <mergeCell ref="BB3:BD3"/>
    <mergeCell ref="BE3:BG3"/>
    <mergeCell ref="BH3:BJ3"/>
    <mergeCell ref="AA3:AC3"/>
    <mergeCell ref="AD3:AF3"/>
    <mergeCell ref="BE4:BG4"/>
    <mergeCell ref="BH4:BJ4"/>
    <mergeCell ref="BK4:BM4"/>
    <mergeCell ref="BN4:BN5"/>
    <mergeCell ref="AM4:AO4"/>
    <mergeCell ref="AP4:AR4"/>
    <mergeCell ref="AS4:AU4"/>
    <mergeCell ref="AV4:AX4"/>
    <mergeCell ref="AY4:BA4"/>
    <mergeCell ref="BB4:BD4"/>
    <mergeCell ref="A12:A13"/>
    <mergeCell ref="B12:B13"/>
    <mergeCell ref="C12:C13"/>
    <mergeCell ref="D13:E13"/>
    <mergeCell ref="A6:A8"/>
    <mergeCell ref="B6:B8"/>
    <mergeCell ref="C6:C8"/>
    <mergeCell ref="E6:E7"/>
    <mergeCell ref="D8:E8"/>
    <mergeCell ref="A9:A11"/>
    <mergeCell ref="B9:B11"/>
    <mergeCell ref="C9:C11"/>
    <mergeCell ref="E9:E10"/>
    <mergeCell ref="D11:E11"/>
    <mergeCell ref="A14:A16"/>
    <mergeCell ref="B14:B16"/>
    <mergeCell ref="C14:C16"/>
    <mergeCell ref="D14:D15"/>
    <mergeCell ref="D16:E16"/>
    <mergeCell ref="A17:A18"/>
    <mergeCell ref="B17:B18"/>
    <mergeCell ref="C17:C18"/>
    <mergeCell ref="D18:E18"/>
    <mergeCell ref="A19:A20"/>
    <mergeCell ref="B19:B20"/>
    <mergeCell ref="C19:C20"/>
    <mergeCell ref="D20:E20"/>
    <mergeCell ref="A21:A23"/>
    <mergeCell ref="B21:B23"/>
    <mergeCell ref="C21:C23"/>
    <mergeCell ref="D21:D22"/>
    <mergeCell ref="D23:E23"/>
    <mergeCell ref="A31:C35"/>
    <mergeCell ref="D31:E31"/>
    <mergeCell ref="D32:E32"/>
    <mergeCell ref="D33:E33"/>
    <mergeCell ref="D34:E34"/>
    <mergeCell ref="D35:E35"/>
    <mergeCell ref="A24:A25"/>
    <mergeCell ref="B24:B25"/>
    <mergeCell ref="C24:C25"/>
    <mergeCell ref="D25:E25"/>
    <mergeCell ref="A26:C30"/>
    <mergeCell ref="D26:E26"/>
    <mergeCell ref="D27:E27"/>
    <mergeCell ref="D28:E28"/>
    <mergeCell ref="D29:E29"/>
    <mergeCell ref="D30:E30"/>
    <mergeCell ref="G42:X42"/>
    <mergeCell ref="G43:X43"/>
    <mergeCell ref="G46:X46"/>
    <mergeCell ref="A36:C40"/>
    <mergeCell ref="D36:E36"/>
    <mergeCell ref="D37:E37"/>
    <mergeCell ref="D38:E38"/>
    <mergeCell ref="D39:E39"/>
    <mergeCell ref="D40:E40"/>
  </mergeCells>
  <pageMargins left="0.25" right="0.25" top="0.75" bottom="0.75" header="0.3" footer="0.3"/>
  <pageSetup paperSize="8" scale="30" orientation="landscape" copies="2" r:id="rId1"/>
  <headerFooter scaleWithDoc="0" alignWithMargins="0"/>
  <colBreaks count="1" manualBreakCount="1">
    <brk id="59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293C5-1C79-48D2-9FEF-A6AFBAD06D50}">
  <sheetPr>
    <tabColor theme="9" tint="0.79998168889431442"/>
    <pageSetUpPr fitToPage="1"/>
  </sheetPr>
  <dimension ref="A1:AD45"/>
  <sheetViews>
    <sheetView view="pageBreakPreview" zoomScaleSheetLayoutView="100" workbookViewId="0">
      <selection activeCell="C19" sqref="C19"/>
    </sheetView>
  </sheetViews>
  <sheetFormatPr defaultColWidth="8.625" defaultRowHeight="14.25"/>
  <cols>
    <col min="1" max="1" width="3.375" style="153" customWidth="1"/>
    <col min="2" max="2" width="12.375" style="154" customWidth="1"/>
    <col min="3" max="3" width="52.5" style="154" customWidth="1"/>
    <col min="4" max="6" width="8.75" style="154" bestFit="1" customWidth="1"/>
    <col min="7" max="9" width="10" style="154" bestFit="1" customWidth="1"/>
    <col min="10" max="11" width="8.75" style="154" bestFit="1" customWidth="1"/>
    <col min="12" max="12" width="9" style="154" customWidth="1"/>
    <col min="13" max="23" width="8.75" style="154" bestFit="1" customWidth="1"/>
    <col min="24" max="25" width="10" style="154" bestFit="1" customWidth="1"/>
    <col min="26" max="16384" width="8.625" style="154"/>
  </cols>
  <sheetData>
    <row r="1" spans="1:30" ht="4.5" customHeight="1"/>
    <row r="2" spans="1:30" ht="45" customHeight="1">
      <c r="D2" s="306"/>
      <c r="E2" s="306"/>
      <c r="F2" s="306"/>
      <c r="G2" s="306"/>
      <c r="I2" s="306"/>
      <c r="J2" s="306"/>
      <c r="K2" s="306"/>
      <c r="L2" s="306"/>
      <c r="N2" s="307"/>
      <c r="O2" s="307"/>
      <c r="P2" s="307"/>
      <c r="Q2" s="307"/>
      <c r="R2" s="155"/>
      <c r="S2" s="155"/>
      <c r="U2" s="308" t="s">
        <v>59</v>
      </c>
      <c r="V2" s="308"/>
      <c r="W2" s="308"/>
      <c r="X2" s="308"/>
      <c r="Y2" s="308"/>
      <c r="Z2" s="1"/>
    </row>
    <row r="3" spans="1:30" ht="17.45" customHeight="1"/>
    <row r="4" spans="1:30">
      <c r="A4" s="309" t="s">
        <v>64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</row>
    <row r="5" spans="1:30">
      <c r="B5" s="153"/>
      <c r="C5" s="153"/>
      <c r="D5" s="153"/>
      <c r="E5" s="153"/>
      <c r="F5" s="153"/>
      <c r="G5" s="153"/>
    </row>
    <row r="6" spans="1:30" ht="29.25" customHeight="1">
      <c r="A6" s="156" t="s">
        <v>5</v>
      </c>
      <c r="B6" s="157" t="s">
        <v>50</v>
      </c>
      <c r="C6" s="158"/>
      <c r="D6" s="159">
        <v>2024</v>
      </c>
      <c r="E6" s="159">
        <v>2025</v>
      </c>
      <c r="F6" s="159">
        <v>2026</v>
      </c>
      <c r="G6" s="159">
        <v>2027</v>
      </c>
      <c r="H6" s="159">
        <v>2028</v>
      </c>
      <c r="I6" s="159">
        <v>2029</v>
      </c>
      <c r="J6" s="159">
        <v>2030</v>
      </c>
      <c r="K6" s="159">
        <v>2031</v>
      </c>
      <c r="L6" s="159">
        <v>2032</v>
      </c>
      <c r="M6" s="159">
        <v>2033</v>
      </c>
      <c r="N6" s="159">
        <v>2034</v>
      </c>
      <c r="O6" s="159">
        <v>2035</v>
      </c>
      <c r="P6" s="159">
        <v>2036</v>
      </c>
      <c r="Q6" s="159">
        <v>2037</v>
      </c>
      <c r="R6" s="159">
        <v>2038</v>
      </c>
      <c r="S6" s="159">
        <v>2039</v>
      </c>
      <c r="T6" s="159">
        <v>2040</v>
      </c>
      <c r="U6" s="159">
        <v>2041</v>
      </c>
      <c r="V6" s="159">
        <v>2042</v>
      </c>
      <c r="W6" s="159">
        <v>2043</v>
      </c>
      <c r="X6" s="159">
        <v>2044</v>
      </c>
      <c r="Y6" s="159">
        <v>2045</v>
      </c>
    </row>
    <row r="7" spans="1:30" ht="21.75" customHeight="1">
      <c r="A7" s="160">
        <v>1</v>
      </c>
      <c r="B7" s="310" t="s">
        <v>60</v>
      </c>
      <c r="C7" s="161" t="s">
        <v>51</v>
      </c>
      <c r="D7" s="162">
        <v>2.8000000000000001E-2</v>
      </c>
      <c r="E7" s="162">
        <v>2.2100000000000002E-2</v>
      </c>
      <c r="F7" s="162">
        <v>2.23E-2</v>
      </c>
      <c r="G7" s="163">
        <v>2.1000000000000001E-2</v>
      </c>
      <c r="H7" s="162">
        <v>1.9599999999999999E-2</v>
      </c>
      <c r="I7" s="162">
        <v>1.8599999999999998E-2</v>
      </c>
      <c r="J7" s="162">
        <v>1.83E-2</v>
      </c>
      <c r="K7" s="162">
        <v>1.7500000000000002E-2</v>
      </c>
      <c r="L7" s="162">
        <v>1.66E-2</v>
      </c>
      <c r="M7" s="164">
        <v>1.5800000000000002E-2</v>
      </c>
      <c r="N7" s="164">
        <v>1.4999999999999999E-2</v>
      </c>
      <c r="O7" s="164">
        <v>1.46E-2</v>
      </c>
      <c r="P7" s="164">
        <v>1.0699999999999999E-2</v>
      </c>
      <c r="Q7" s="164">
        <v>1.0200000000000001E-2</v>
      </c>
      <c r="R7" s="165">
        <v>9.7999999999999997E-3</v>
      </c>
      <c r="S7" s="165">
        <v>9.2999999999999992E-3</v>
      </c>
      <c r="T7" s="165">
        <v>8.3000000000000001E-3</v>
      </c>
      <c r="U7" s="165">
        <v>6.8999999999999999E-3</v>
      </c>
      <c r="V7" s="165">
        <v>5.5999999999999999E-3</v>
      </c>
      <c r="W7" s="165">
        <v>3.0999999999999999E-3</v>
      </c>
      <c r="X7" s="165">
        <v>1E-4</v>
      </c>
      <c r="Y7" s="165">
        <v>0</v>
      </c>
    </row>
    <row r="8" spans="1:30">
      <c r="A8" s="160">
        <v>2</v>
      </c>
      <c r="B8" s="311"/>
      <c r="C8" s="166" t="s">
        <v>52</v>
      </c>
      <c r="D8" s="167">
        <v>0.45619999999999999</v>
      </c>
      <c r="E8" s="167">
        <v>0.44719999999999999</v>
      </c>
      <c r="F8" s="167">
        <v>0.4088</v>
      </c>
      <c r="G8" s="167">
        <v>0.38219999999999998</v>
      </c>
      <c r="H8" s="167">
        <v>0.36549999999999999</v>
      </c>
      <c r="I8" s="167">
        <v>0.3332</v>
      </c>
      <c r="J8" s="167">
        <v>0.30620000000000003</v>
      </c>
      <c r="K8" s="167">
        <v>0.28889999999999999</v>
      </c>
      <c r="L8" s="167">
        <v>0.26419999999999999</v>
      </c>
      <c r="M8" s="164">
        <v>0.27179999999999999</v>
      </c>
      <c r="N8" s="164">
        <v>0.28199999999999997</v>
      </c>
      <c r="O8" s="164">
        <v>0.29139999999999999</v>
      </c>
      <c r="P8" s="164">
        <v>0.30009999999999998</v>
      </c>
      <c r="Q8" s="164">
        <v>0.30809999999999998</v>
      </c>
      <c r="R8" s="165">
        <v>0.31580000000000003</v>
      </c>
      <c r="S8" s="162">
        <v>0.32279999999999998</v>
      </c>
      <c r="T8" s="165">
        <v>0.32929999999999998</v>
      </c>
      <c r="U8" s="162">
        <v>0.33539999999999998</v>
      </c>
      <c r="V8" s="165">
        <v>0.34110000000000001</v>
      </c>
      <c r="W8" s="162">
        <v>0.34639999999999999</v>
      </c>
      <c r="X8" s="162">
        <v>0.35160000000000002</v>
      </c>
      <c r="Y8" s="162">
        <v>0.35680000000000001</v>
      </c>
    </row>
    <row r="9" spans="1:30" ht="24" customHeight="1">
      <c r="A9" s="160">
        <v>3</v>
      </c>
      <c r="B9" s="310" t="s">
        <v>63</v>
      </c>
      <c r="C9" s="161" t="s">
        <v>51</v>
      </c>
      <c r="D9" s="162">
        <v>2.8000000000000001E-2</v>
      </c>
      <c r="E9" s="162">
        <v>2.2100000000000002E-2</v>
      </c>
      <c r="F9" s="162">
        <v>2.23E-2</v>
      </c>
      <c r="G9" s="163">
        <v>2.1000000000000001E-2</v>
      </c>
      <c r="H9" s="162">
        <v>1.9599999999999999E-2</v>
      </c>
      <c r="I9" s="162">
        <v>1.8599999999999998E-2</v>
      </c>
      <c r="J9" s="162">
        <v>1.83E-2</v>
      </c>
      <c r="K9" s="162">
        <v>1.7500000000000002E-2</v>
      </c>
      <c r="L9" s="162">
        <v>1.66E-2</v>
      </c>
      <c r="M9" s="164">
        <v>1.5800000000000002E-2</v>
      </c>
      <c r="N9" s="164">
        <v>1.4999999999999999E-2</v>
      </c>
      <c r="O9" s="164">
        <v>1.46E-2</v>
      </c>
      <c r="P9" s="164">
        <v>1.0699999999999999E-2</v>
      </c>
      <c r="Q9" s="164">
        <v>1.0200000000000001E-2</v>
      </c>
      <c r="R9" s="165">
        <v>9.7999999999999997E-3</v>
      </c>
      <c r="S9" s="165">
        <v>9.2999999999999992E-3</v>
      </c>
      <c r="T9" s="165">
        <v>8.3000000000000001E-3</v>
      </c>
      <c r="U9" s="165">
        <v>6.8999999999999999E-3</v>
      </c>
      <c r="V9" s="165">
        <v>5.5999999999999999E-3</v>
      </c>
      <c r="W9" s="165">
        <v>3.0999999999999999E-3</v>
      </c>
      <c r="X9" s="165">
        <v>1E-4</v>
      </c>
      <c r="Y9" s="165">
        <v>0</v>
      </c>
    </row>
    <row r="10" spans="1:30">
      <c r="A10" s="160">
        <v>4</v>
      </c>
      <c r="B10" s="311"/>
      <c r="C10" s="166" t="s">
        <v>52</v>
      </c>
      <c r="D10" s="167">
        <v>0.45619999999999999</v>
      </c>
      <c r="E10" s="167">
        <v>0.44729999999999998</v>
      </c>
      <c r="F10" s="167">
        <v>0.40899999999999997</v>
      </c>
      <c r="G10" s="167">
        <v>0.38229999999999997</v>
      </c>
      <c r="H10" s="167">
        <v>0.36570000000000003</v>
      </c>
      <c r="I10" s="167">
        <v>0.33329999999999999</v>
      </c>
      <c r="J10" s="167">
        <v>0.30640000000000001</v>
      </c>
      <c r="K10" s="167">
        <v>0.28910000000000002</v>
      </c>
      <c r="L10" s="167">
        <v>0.26429999999999998</v>
      </c>
      <c r="M10" s="164">
        <v>0.27179999999999999</v>
      </c>
      <c r="N10" s="164">
        <v>0.28199999999999997</v>
      </c>
      <c r="O10" s="164">
        <v>0.29139999999999999</v>
      </c>
      <c r="P10" s="164">
        <v>0.30009999999999998</v>
      </c>
      <c r="Q10" s="164">
        <v>0.30809999999999998</v>
      </c>
      <c r="R10" s="165">
        <v>0.31580000000000003</v>
      </c>
      <c r="S10" s="162">
        <v>0.32279999999999998</v>
      </c>
      <c r="T10" s="165">
        <v>0.32929999999999998</v>
      </c>
      <c r="U10" s="162">
        <v>0.33539999999999998</v>
      </c>
      <c r="V10" s="165">
        <v>0.34110000000000001</v>
      </c>
      <c r="W10" s="162">
        <v>0.34639999999999999</v>
      </c>
      <c r="X10" s="162">
        <v>0.35160000000000002</v>
      </c>
      <c r="Y10" s="162">
        <v>0.35680000000000001</v>
      </c>
    </row>
    <row r="11" spans="1:30">
      <c r="A11" s="168"/>
      <c r="B11" s="169"/>
      <c r="C11" s="169"/>
      <c r="D11" s="169"/>
      <c r="E11" s="169"/>
      <c r="F11" s="169"/>
      <c r="G11" s="170"/>
      <c r="H11" s="170"/>
      <c r="I11" s="170"/>
      <c r="J11" s="170"/>
      <c r="K11" s="170"/>
      <c r="L11" s="170"/>
      <c r="M11" s="171"/>
      <c r="N11" s="171"/>
      <c r="O11" s="171"/>
      <c r="P11" s="171"/>
      <c r="Q11" s="171"/>
      <c r="R11" s="172"/>
      <c r="S11" s="172"/>
      <c r="T11" s="172"/>
      <c r="U11" s="172"/>
      <c r="V11" s="172"/>
      <c r="W11" s="172"/>
      <c r="X11" s="172"/>
      <c r="Y11" s="172"/>
    </row>
    <row r="12" spans="1:30" ht="19.5" customHeight="1">
      <c r="A12" s="173">
        <v>5</v>
      </c>
      <c r="B12" s="319" t="s">
        <v>53</v>
      </c>
      <c r="C12" s="319"/>
      <c r="D12" s="174">
        <f t="shared" ref="D12:Y13" si="0">D9-D7</f>
        <v>0</v>
      </c>
      <c r="E12" s="174">
        <f t="shared" si="0"/>
        <v>0</v>
      </c>
      <c r="F12" s="174">
        <f t="shared" si="0"/>
        <v>0</v>
      </c>
      <c r="G12" s="174">
        <f t="shared" si="0"/>
        <v>0</v>
      </c>
      <c r="H12" s="174">
        <f t="shared" si="0"/>
        <v>0</v>
      </c>
      <c r="I12" s="174">
        <f t="shared" si="0"/>
        <v>0</v>
      </c>
      <c r="J12" s="174">
        <f t="shared" si="0"/>
        <v>0</v>
      </c>
      <c r="K12" s="174">
        <f t="shared" si="0"/>
        <v>0</v>
      </c>
      <c r="L12" s="174">
        <f t="shared" si="0"/>
        <v>0</v>
      </c>
      <c r="M12" s="174">
        <f t="shared" si="0"/>
        <v>0</v>
      </c>
      <c r="N12" s="174">
        <f t="shared" si="0"/>
        <v>0</v>
      </c>
      <c r="O12" s="174">
        <f t="shared" si="0"/>
        <v>0</v>
      </c>
      <c r="P12" s="174">
        <f t="shared" si="0"/>
        <v>0</v>
      </c>
      <c r="Q12" s="174">
        <f t="shared" si="0"/>
        <v>0</v>
      </c>
      <c r="R12" s="174">
        <f t="shared" si="0"/>
        <v>0</v>
      </c>
      <c r="S12" s="174">
        <f t="shared" si="0"/>
        <v>0</v>
      </c>
      <c r="T12" s="174">
        <f t="shared" si="0"/>
        <v>0</v>
      </c>
      <c r="U12" s="174">
        <f t="shared" si="0"/>
        <v>0</v>
      </c>
      <c r="V12" s="174">
        <f t="shared" si="0"/>
        <v>0</v>
      </c>
      <c r="W12" s="174">
        <f t="shared" si="0"/>
        <v>0</v>
      </c>
      <c r="X12" s="174">
        <f t="shared" si="0"/>
        <v>0</v>
      </c>
      <c r="Y12" s="174">
        <f t="shared" si="0"/>
        <v>0</v>
      </c>
    </row>
    <row r="13" spans="1:30" ht="19.5" customHeight="1">
      <c r="A13" s="173">
        <v>6</v>
      </c>
      <c r="B13" s="319" t="s">
        <v>54</v>
      </c>
      <c r="C13" s="319"/>
      <c r="D13" s="174">
        <f t="shared" si="0"/>
        <v>0</v>
      </c>
      <c r="E13" s="174">
        <f t="shared" si="0"/>
        <v>9.9999999999988987E-5</v>
      </c>
      <c r="F13" s="174">
        <f t="shared" si="0"/>
        <v>1.9999999999997797E-4</v>
      </c>
      <c r="G13" s="174">
        <f t="shared" si="0"/>
        <v>9.9999999999988987E-5</v>
      </c>
      <c r="H13" s="174">
        <f t="shared" si="0"/>
        <v>2.0000000000003348E-4</v>
      </c>
      <c r="I13" s="174">
        <f t="shared" si="0"/>
        <v>9.9999999999988987E-5</v>
      </c>
      <c r="J13" s="174">
        <f t="shared" si="0"/>
        <v>1.9999999999997797E-4</v>
      </c>
      <c r="K13" s="174">
        <f t="shared" si="0"/>
        <v>2.0000000000003348E-4</v>
      </c>
      <c r="L13" s="174">
        <f t="shared" si="0"/>
        <v>9.9999999999988987E-5</v>
      </c>
      <c r="M13" s="174">
        <f t="shared" si="0"/>
        <v>0</v>
      </c>
      <c r="N13" s="174">
        <f t="shared" si="0"/>
        <v>0</v>
      </c>
      <c r="O13" s="174">
        <f t="shared" si="0"/>
        <v>0</v>
      </c>
      <c r="P13" s="174">
        <f t="shared" si="0"/>
        <v>0</v>
      </c>
      <c r="Q13" s="174">
        <f t="shared" si="0"/>
        <v>0</v>
      </c>
      <c r="R13" s="174">
        <f t="shared" si="0"/>
        <v>0</v>
      </c>
      <c r="S13" s="174">
        <f t="shared" si="0"/>
        <v>0</v>
      </c>
      <c r="T13" s="174">
        <f t="shared" si="0"/>
        <v>0</v>
      </c>
      <c r="U13" s="174">
        <f t="shared" si="0"/>
        <v>0</v>
      </c>
      <c r="V13" s="174">
        <f t="shared" si="0"/>
        <v>0</v>
      </c>
      <c r="W13" s="174">
        <f t="shared" si="0"/>
        <v>0</v>
      </c>
      <c r="X13" s="174">
        <f t="shared" si="0"/>
        <v>0</v>
      </c>
      <c r="Y13" s="174">
        <f t="shared" si="0"/>
        <v>0</v>
      </c>
    </row>
    <row r="14" spans="1:30">
      <c r="A14" s="175"/>
      <c r="B14" s="176"/>
      <c r="C14" s="177"/>
      <c r="D14" s="178"/>
      <c r="E14" s="178"/>
      <c r="F14" s="178"/>
      <c r="G14" s="179"/>
      <c r="H14" s="162"/>
      <c r="I14" s="162"/>
      <c r="J14" s="162"/>
      <c r="K14" s="162"/>
      <c r="L14" s="162"/>
      <c r="M14" s="163"/>
      <c r="N14" s="162"/>
      <c r="O14" s="162"/>
      <c r="P14" s="162"/>
      <c r="Q14" s="162"/>
      <c r="R14" s="162"/>
      <c r="S14" s="164"/>
      <c r="T14" s="164"/>
      <c r="U14" s="164"/>
      <c r="V14" s="164"/>
      <c r="W14" s="164"/>
      <c r="X14" s="165"/>
      <c r="Y14" s="165"/>
      <c r="Z14" s="180"/>
      <c r="AA14" s="180"/>
      <c r="AB14" s="180"/>
      <c r="AC14" s="180"/>
      <c r="AD14" s="180"/>
    </row>
    <row r="15" spans="1:30" ht="19.5" customHeight="1">
      <c r="A15" s="181">
        <v>7</v>
      </c>
      <c r="B15" s="319" t="s">
        <v>55</v>
      </c>
      <c r="C15" s="319"/>
      <c r="D15" s="174">
        <f t="shared" ref="D15:Y15" si="1">D8-D7</f>
        <v>0.42819999999999997</v>
      </c>
      <c r="E15" s="174">
        <f t="shared" si="1"/>
        <v>0.42509999999999998</v>
      </c>
      <c r="F15" s="174">
        <f t="shared" si="1"/>
        <v>0.38650000000000001</v>
      </c>
      <c r="G15" s="174">
        <f t="shared" si="1"/>
        <v>0.36119999999999997</v>
      </c>
      <c r="H15" s="174">
        <f t="shared" si="1"/>
        <v>0.34589999999999999</v>
      </c>
      <c r="I15" s="174">
        <f t="shared" si="1"/>
        <v>0.31459999999999999</v>
      </c>
      <c r="J15" s="174">
        <f t="shared" si="1"/>
        <v>0.28790000000000004</v>
      </c>
      <c r="K15" s="174">
        <f t="shared" si="1"/>
        <v>0.27139999999999997</v>
      </c>
      <c r="L15" s="174">
        <f t="shared" si="1"/>
        <v>0.24759999999999999</v>
      </c>
      <c r="M15" s="174">
        <f t="shared" si="1"/>
        <v>0.25600000000000001</v>
      </c>
      <c r="N15" s="174">
        <f t="shared" si="1"/>
        <v>0.26699999999999996</v>
      </c>
      <c r="O15" s="174">
        <f t="shared" si="1"/>
        <v>0.27679999999999999</v>
      </c>
      <c r="P15" s="174">
        <f t="shared" si="1"/>
        <v>0.28939999999999999</v>
      </c>
      <c r="Q15" s="174">
        <f t="shared" si="1"/>
        <v>0.2979</v>
      </c>
      <c r="R15" s="174">
        <f t="shared" si="1"/>
        <v>0.30600000000000005</v>
      </c>
      <c r="S15" s="174">
        <f t="shared" si="1"/>
        <v>0.3135</v>
      </c>
      <c r="T15" s="174">
        <f t="shared" si="1"/>
        <v>0.32100000000000001</v>
      </c>
      <c r="U15" s="174">
        <f t="shared" si="1"/>
        <v>0.32849999999999996</v>
      </c>
      <c r="V15" s="174">
        <f t="shared" si="1"/>
        <v>0.33550000000000002</v>
      </c>
      <c r="W15" s="174">
        <f t="shared" si="1"/>
        <v>0.34329999999999999</v>
      </c>
      <c r="X15" s="174">
        <f t="shared" si="1"/>
        <v>0.35150000000000003</v>
      </c>
      <c r="Y15" s="174">
        <f t="shared" si="1"/>
        <v>0.35680000000000001</v>
      </c>
      <c r="Z15" s="180"/>
      <c r="AA15" s="182"/>
      <c r="AB15" s="182"/>
      <c r="AC15" s="182"/>
      <c r="AD15" s="182"/>
    </row>
    <row r="16" spans="1:30" ht="19.5" customHeight="1">
      <c r="A16" s="181">
        <v>8</v>
      </c>
      <c r="B16" s="320" t="s">
        <v>56</v>
      </c>
      <c r="C16" s="321"/>
      <c r="D16" s="183">
        <f t="shared" ref="D16:Y16" si="2">D10-D9</f>
        <v>0.42819999999999997</v>
      </c>
      <c r="E16" s="183">
        <f t="shared" si="2"/>
        <v>0.42519999999999997</v>
      </c>
      <c r="F16" s="183">
        <f t="shared" si="2"/>
        <v>0.38669999999999999</v>
      </c>
      <c r="G16" s="183">
        <f t="shared" si="2"/>
        <v>0.36129999999999995</v>
      </c>
      <c r="H16" s="183">
        <f t="shared" si="2"/>
        <v>0.34610000000000002</v>
      </c>
      <c r="I16" s="183">
        <f t="shared" si="2"/>
        <v>0.31469999999999998</v>
      </c>
      <c r="J16" s="183">
        <f t="shared" si="2"/>
        <v>0.28810000000000002</v>
      </c>
      <c r="K16" s="183">
        <f t="shared" si="2"/>
        <v>0.27160000000000001</v>
      </c>
      <c r="L16" s="183">
        <f t="shared" si="2"/>
        <v>0.24769999999999998</v>
      </c>
      <c r="M16" s="183">
        <f t="shared" si="2"/>
        <v>0.25600000000000001</v>
      </c>
      <c r="N16" s="183">
        <f t="shared" si="2"/>
        <v>0.26699999999999996</v>
      </c>
      <c r="O16" s="183">
        <f t="shared" si="2"/>
        <v>0.27679999999999999</v>
      </c>
      <c r="P16" s="183">
        <f t="shared" si="2"/>
        <v>0.28939999999999999</v>
      </c>
      <c r="Q16" s="183">
        <f t="shared" si="2"/>
        <v>0.2979</v>
      </c>
      <c r="R16" s="184">
        <f t="shared" si="2"/>
        <v>0.30600000000000005</v>
      </c>
      <c r="S16" s="184">
        <f t="shared" si="2"/>
        <v>0.3135</v>
      </c>
      <c r="T16" s="184">
        <f t="shared" si="2"/>
        <v>0.32100000000000001</v>
      </c>
      <c r="U16" s="184">
        <f t="shared" si="2"/>
        <v>0.32849999999999996</v>
      </c>
      <c r="V16" s="184">
        <f t="shared" si="2"/>
        <v>0.33550000000000002</v>
      </c>
      <c r="W16" s="184">
        <f t="shared" si="2"/>
        <v>0.34329999999999999</v>
      </c>
      <c r="X16" s="184">
        <f t="shared" si="2"/>
        <v>0.35150000000000003</v>
      </c>
      <c r="Y16" s="184">
        <f t="shared" si="2"/>
        <v>0.35680000000000001</v>
      </c>
    </row>
    <row r="17" spans="1:26" ht="16.5" customHeight="1">
      <c r="A17" s="175"/>
      <c r="B17" s="176"/>
      <c r="C17" s="177"/>
      <c r="D17" s="178"/>
      <c r="E17" s="178"/>
      <c r="F17" s="178"/>
      <c r="G17" s="179"/>
      <c r="H17" s="179"/>
      <c r="I17" s="179"/>
      <c r="J17" s="179"/>
      <c r="K17" s="179"/>
      <c r="L17" s="179"/>
      <c r="M17" s="171"/>
      <c r="N17" s="171"/>
      <c r="O17" s="171"/>
      <c r="P17" s="171"/>
      <c r="Q17" s="171"/>
      <c r="R17" s="172"/>
      <c r="S17" s="172"/>
      <c r="T17" s="172"/>
      <c r="U17" s="172"/>
      <c r="V17" s="172"/>
      <c r="W17" s="172"/>
      <c r="X17" s="172"/>
      <c r="Y17" s="172"/>
    </row>
    <row r="18" spans="1:26" ht="21" customHeight="1">
      <c r="A18" s="173">
        <v>9</v>
      </c>
      <c r="B18" s="319" t="s">
        <v>57</v>
      </c>
      <c r="C18" s="319"/>
      <c r="D18" s="174">
        <f t="shared" ref="D18:Y18" si="3">D16-D15</f>
        <v>0</v>
      </c>
      <c r="E18" s="174">
        <f t="shared" si="3"/>
        <v>9.9999999999988987E-5</v>
      </c>
      <c r="F18" s="174">
        <f t="shared" si="3"/>
        <v>1.9999999999997797E-4</v>
      </c>
      <c r="G18" s="174">
        <f t="shared" si="3"/>
        <v>9.9999999999988987E-5</v>
      </c>
      <c r="H18" s="174">
        <f t="shared" si="3"/>
        <v>2.0000000000003348E-4</v>
      </c>
      <c r="I18" s="174">
        <f t="shared" si="3"/>
        <v>9.9999999999988987E-5</v>
      </c>
      <c r="J18" s="174">
        <f t="shared" si="3"/>
        <v>1.9999999999997797E-4</v>
      </c>
      <c r="K18" s="174">
        <f t="shared" si="3"/>
        <v>2.0000000000003348E-4</v>
      </c>
      <c r="L18" s="174">
        <f t="shared" si="3"/>
        <v>9.9999999999988987E-5</v>
      </c>
      <c r="M18" s="174">
        <f t="shared" si="3"/>
        <v>0</v>
      </c>
      <c r="N18" s="174">
        <f t="shared" si="3"/>
        <v>0</v>
      </c>
      <c r="O18" s="174">
        <f t="shared" si="3"/>
        <v>0</v>
      </c>
      <c r="P18" s="174">
        <f t="shared" si="3"/>
        <v>0</v>
      </c>
      <c r="Q18" s="174">
        <f t="shared" si="3"/>
        <v>0</v>
      </c>
      <c r="R18" s="174">
        <f t="shared" si="3"/>
        <v>0</v>
      </c>
      <c r="S18" s="174">
        <f t="shared" si="3"/>
        <v>0</v>
      </c>
      <c r="T18" s="174">
        <f t="shared" si="3"/>
        <v>0</v>
      </c>
      <c r="U18" s="174">
        <f t="shared" si="3"/>
        <v>0</v>
      </c>
      <c r="V18" s="174">
        <f t="shared" si="3"/>
        <v>0</v>
      </c>
      <c r="W18" s="174">
        <f t="shared" si="3"/>
        <v>0</v>
      </c>
      <c r="X18" s="174">
        <f t="shared" si="3"/>
        <v>0</v>
      </c>
      <c r="Y18" s="174">
        <f t="shared" si="3"/>
        <v>0</v>
      </c>
    </row>
    <row r="19" spans="1:26" ht="25.5" customHeight="1">
      <c r="A19" s="185"/>
      <c r="B19" s="186"/>
      <c r="C19" s="186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</row>
    <row r="20" spans="1:26">
      <c r="A20" s="188" t="s">
        <v>58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</row>
    <row r="21" spans="1:26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</row>
    <row r="22" spans="1:26" s="191" customFormat="1" ht="12.75">
      <c r="A22" s="159" t="s">
        <v>5</v>
      </c>
      <c r="B22" s="316" t="s">
        <v>50</v>
      </c>
      <c r="C22" s="317"/>
      <c r="D22" s="318"/>
      <c r="E22" s="190">
        <v>2025</v>
      </c>
      <c r="F22" s="159">
        <v>2026</v>
      </c>
      <c r="G22" s="190">
        <v>2027</v>
      </c>
      <c r="H22" s="159">
        <v>2028</v>
      </c>
      <c r="I22" s="190">
        <v>2029</v>
      </c>
      <c r="J22" s="159">
        <v>2030</v>
      </c>
      <c r="K22" s="190">
        <v>2031</v>
      </c>
      <c r="L22" s="159">
        <v>2032</v>
      </c>
      <c r="M22" s="190">
        <v>2033</v>
      </c>
      <c r="N22" s="159">
        <v>2034</v>
      </c>
      <c r="O22" s="190">
        <v>2035</v>
      </c>
      <c r="P22" s="159">
        <v>2036</v>
      </c>
      <c r="Q22" s="190">
        <v>2037</v>
      </c>
      <c r="R22" s="159">
        <v>2038</v>
      </c>
      <c r="S22" s="190">
        <v>2039</v>
      </c>
      <c r="T22" s="159">
        <v>2040</v>
      </c>
      <c r="U22" s="190">
        <v>2041</v>
      </c>
      <c r="V22" s="159">
        <v>2042</v>
      </c>
      <c r="W22" s="190">
        <v>2043</v>
      </c>
      <c r="X22" s="159">
        <v>2044</v>
      </c>
      <c r="Y22" s="190">
        <v>2045</v>
      </c>
    </row>
    <row r="23" spans="1:26" ht="23.25" customHeight="1">
      <c r="A23" s="173">
        <v>1</v>
      </c>
      <c r="B23" s="315" t="s">
        <v>61</v>
      </c>
      <c r="C23" s="313"/>
      <c r="D23" s="314"/>
      <c r="E23" s="192">
        <v>154573291</v>
      </c>
      <c r="F23" s="192">
        <v>143292833</v>
      </c>
      <c r="G23" s="192">
        <v>205049481</v>
      </c>
      <c r="H23" s="192">
        <v>213388630</v>
      </c>
      <c r="I23" s="192">
        <v>353296751</v>
      </c>
      <c r="J23" s="192">
        <v>394234067</v>
      </c>
      <c r="K23" s="192">
        <v>428896474</v>
      </c>
      <c r="L23" s="192">
        <v>463197695</v>
      </c>
      <c r="M23" s="192">
        <v>499174117</v>
      </c>
      <c r="N23" s="192">
        <v>537264228</v>
      </c>
      <c r="O23" s="192">
        <v>576274536</v>
      </c>
      <c r="P23" s="192">
        <v>624566225</v>
      </c>
      <c r="Q23" s="192">
        <v>664425812</v>
      </c>
      <c r="R23" s="192">
        <v>704850663</v>
      </c>
      <c r="S23" s="192">
        <v>747273570</v>
      </c>
      <c r="T23" s="192">
        <v>793556972</v>
      </c>
      <c r="U23" s="192">
        <v>837809355</v>
      </c>
      <c r="V23" s="192">
        <v>882544470</v>
      </c>
      <c r="W23" s="192">
        <v>932293564</v>
      </c>
      <c r="X23" s="192">
        <v>985399796</v>
      </c>
      <c r="Y23" s="192">
        <v>1032949716</v>
      </c>
      <c r="Z23" s="154">
        <v>875386594</v>
      </c>
    </row>
    <row r="24" spans="1:26" ht="24.75" customHeight="1">
      <c r="A24" s="173">
        <v>2</v>
      </c>
      <c r="B24" s="312" t="s">
        <v>62</v>
      </c>
      <c r="C24" s="313"/>
      <c r="D24" s="314"/>
      <c r="E24" s="192">
        <v>155507193</v>
      </c>
      <c r="F24" s="192">
        <v>142967257</v>
      </c>
      <c r="G24" s="192">
        <v>205049481</v>
      </c>
      <c r="H24" s="192">
        <v>213388630</v>
      </c>
      <c r="I24" s="192">
        <v>353296751</v>
      </c>
      <c r="J24" s="192">
        <v>394234067</v>
      </c>
      <c r="K24" s="192">
        <v>428896474</v>
      </c>
      <c r="L24" s="192">
        <v>463197695</v>
      </c>
      <c r="M24" s="192">
        <v>499174117</v>
      </c>
      <c r="N24" s="192">
        <v>537264228</v>
      </c>
      <c r="O24" s="192">
        <v>576274536</v>
      </c>
      <c r="P24" s="192">
        <v>624566225</v>
      </c>
      <c r="Q24" s="192">
        <v>664425812</v>
      </c>
      <c r="R24" s="192">
        <v>704850663</v>
      </c>
      <c r="S24" s="192">
        <v>747273570</v>
      </c>
      <c r="T24" s="192">
        <v>793556972</v>
      </c>
      <c r="U24" s="192">
        <v>837809355</v>
      </c>
      <c r="V24" s="192">
        <v>882544470</v>
      </c>
      <c r="W24" s="192">
        <v>932293564</v>
      </c>
      <c r="X24" s="192">
        <v>985399796</v>
      </c>
      <c r="Y24" s="192">
        <v>1032949716</v>
      </c>
      <c r="Z24" s="154">
        <v>875386594</v>
      </c>
    </row>
    <row r="25" spans="1:26" ht="25.5" customHeight="1">
      <c r="A25" s="173">
        <v>3</v>
      </c>
      <c r="B25" s="312" t="s">
        <v>14</v>
      </c>
      <c r="C25" s="313"/>
      <c r="D25" s="314"/>
      <c r="E25" s="193">
        <f t="shared" ref="E25:Y25" si="4">E24-E23</f>
        <v>933902</v>
      </c>
      <c r="F25" s="193">
        <f t="shared" si="4"/>
        <v>-325576</v>
      </c>
      <c r="G25" s="193">
        <f t="shared" si="4"/>
        <v>0</v>
      </c>
      <c r="H25" s="193">
        <f t="shared" si="4"/>
        <v>0</v>
      </c>
      <c r="I25" s="193">
        <f t="shared" si="4"/>
        <v>0</v>
      </c>
      <c r="J25" s="193">
        <f t="shared" si="4"/>
        <v>0</v>
      </c>
      <c r="K25" s="193">
        <f t="shared" si="4"/>
        <v>0</v>
      </c>
      <c r="L25" s="193">
        <f t="shared" si="4"/>
        <v>0</v>
      </c>
      <c r="M25" s="193">
        <f t="shared" si="4"/>
        <v>0</v>
      </c>
      <c r="N25" s="193">
        <f t="shared" si="4"/>
        <v>0</v>
      </c>
      <c r="O25" s="193">
        <f t="shared" si="4"/>
        <v>0</v>
      </c>
      <c r="P25" s="193">
        <f t="shared" si="4"/>
        <v>0</v>
      </c>
      <c r="Q25" s="193">
        <f t="shared" si="4"/>
        <v>0</v>
      </c>
      <c r="R25" s="193">
        <f t="shared" si="4"/>
        <v>0</v>
      </c>
      <c r="S25" s="193">
        <f t="shared" si="4"/>
        <v>0</v>
      </c>
      <c r="T25" s="193">
        <f t="shared" si="4"/>
        <v>0</v>
      </c>
      <c r="U25" s="193">
        <f t="shared" si="4"/>
        <v>0</v>
      </c>
      <c r="V25" s="193">
        <f t="shared" si="4"/>
        <v>0</v>
      </c>
      <c r="W25" s="193">
        <f t="shared" si="4"/>
        <v>0</v>
      </c>
      <c r="X25" s="193">
        <f t="shared" si="4"/>
        <v>0</v>
      </c>
      <c r="Y25" s="193">
        <f t="shared" si="4"/>
        <v>0</v>
      </c>
    </row>
    <row r="45" spans="6:6">
      <c r="F45" s="154">
        <v>1745594</v>
      </c>
    </row>
  </sheetData>
  <mergeCells count="16">
    <mergeCell ref="B7:B8"/>
    <mergeCell ref="B25:D25"/>
    <mergeCell ref="B24:D24"/>
    <mergeCell ref="B23:D23"/>
    <mergeCell ref="B22:D22"/>
    <mergeCell ref="B9:B10"/>
    <mergeCell ref="B12:C12"/>
    <mergeCell ref="B13:C13"/>
    <mergeCell ref="B15:C15"/>
    <mergeCell ref="B16:C16"/>
    <mergeCell ref="B18:C18"/>
    <mergeCell ref="D2:G2"/>
    <mergeCell ref="I2:L2"/>
    <mergeCell ref="N2:Q2"/>
    <mergeCell ref="U2:Y2"/>
    <mergeCell ref="A4:W4"/>
  </mergeCells>
  <printOptions horizontalCentered="1"/>
  <pageMargins left="0" right="0" top="0.74803149606299213" bottom="0.74803149606299213" header="0.31496062992125984" footer="0.31496062992125984"/>
  <pageSetup paperSize="8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Zał. nr 1</vt:lpstr>
      <vt:lpstr>Zał. nr 2</vt:lpstr>
      <vt:lpstr>'Zał. nr 1'!Obszar_wydruku</vt:lpstr>
      <vt:lpstr>'Zał. nr 2'!Obszar_wydruku</vt:lpstr>
      <vt:lpstr>'Zał. nr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Kajzar Karolina</dc:creator>
  <cp:lastModifiedBy>Kajzar Karolina</cp:lastModifiedBy>
  <cp:lastPrinted>2024-01-10T11:53:13Z</cp:lastPrinted>
  <dcterms:created xsi:type="dcterms:W3CDTF">2022-11-03T13:36:52Z</dcterms:created>
  <dcterms:modified xsi:type="dcterms:W3CDTF">2024-01-12T11:29:51Z</dcterms:modified>
</cp:coreProperties>
</file>