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k.kajzar\Desktop\WPF\2023\Uchwały\11 grudzień\"/>
    </mc:Choice>
  </mc:AlternateContent>
  <xr:revisionPtr revIDLastSave="0" documentId="13_ncr:1_{DA504CDD-6ABD-4396-8437-C3E3B696E0AF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1" sheetId="22" r:id="rId1"/>
    <sheet name="Zał. nr 2" sheetId="9" r:id="rId2"/>
  </sheets>
  <externalReferences>
    <externalReference r:id="rId3"/>
    <externalReference r:id="rId4"/>
  </externalReferences>
  <definedNames>
    <definedName name="IdRozp" localSheetId="0">[1]DaneZrodlowe!$N$3</definedName>
    <definedName name="IdRozp">[2]DaneZrodlowe!$N$3</definedName>
    <definedName name="_xlnm.Print_Area" localSheetId="0">'Zał. nr 1'!$A$1:$BN$56</definedName>
    <definedName name="_xlnm.Print_Area" localSheetId="1">'Zał. nr 2'!$A$1:$Z$25</definedName>
    <definedName name="Ostatni_rok_analizy" localSheetId="0">[1]WPF_Analiza!$Q$1</definedName>
    <definedName name="Ostatni_rok_analizy">[2]WPF_Analiza!$Q$1</definedName>
    <definedName name="RokBazowy" localSheetId="0">[1]DaneZrodlowe!$N$1</definedName>
    <definedName name="RokBazowy">[2]DaneZrodlowe!$N$1</definedName>
    <definedName name="RokMaxProg" localSheetId="0">[1]DaneZrodlowe!$N$2</definedName>
    <definedName name="RokMaxProg">[2]DaneZrodlowe!$N$2</definedName>
    <definedName name="Srednia" localSheetId="0">[1]DaneZrodlowe!$N$4</definedName>
    <definedName name="Srednia">[2]DaneZrodlowe!$N$4</definedName>
    <definedName name="_xlnm.Print_Titles" localSheetId="0">'Zał. nr 1'!$3:$5</definedName>
    <definedName name="ver_raportu" localSheetId="0">[1]WPF_bazowy!$N$3</definedName>
    <definedName name="ver_raportu">[2]WPF_bazowy!$N$3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2" i="22" l="1"/>
  <c r="AB58" i="22"/>
  <c r="F58" i="22"/>
  <c r="AS53" i="22"/>
  <c r="BL50" i="22"/>
  <c r="BK50" i="22"/>
  <c r="AK50" i="22"/>
  <c r="AJ50" i="22"/>
  <c r="AH50" i="22"/>
  <c r="AG50" i="22"/>
  <c r="AE50" i="22"/>
  <c r="AB50" i="22"/>
  <c r="AA50" i="22"/>
  <c r="Y50" i="22"/>
  <c r="X50" i="22"/>
  <c r="V50" i="22"/>
  <c r="U50" i="22"/>
  <c r="L50" i="22"/>
  <c r="J50" i="22"/>
  <c r="I50" i="22"/>
  <c r="G50" i="22"/>
  <c r="F50" i="22"/>
  <c r="BL49" i="22"/>
  <c r="BK49" i="22"/>
  <c r="BF49" i="22"/>
  <c r="BE49" i="22"/>
  <c r="BC49" i="22"/>
  <c r="BB49" i="22"/>
  <c r="AZ49" i="22"/>
  <c r="AY49" i="22"/>
  <c r="AW49" i="22"/>
  <c r="AV49" i="22"/>
  <c r="AT49" i="22"/>
  <c r="AS49" i="22"/>
  <c r="AQ49" i="22"/>
  <c r="AP49" i="22"/>
  <c r="AN49" i="22"/>
  <c r="AM49" i="22"/>
  <c r="AK49" i="22"/>
  <c r="AJ49" i="22"/>
  <c r="AH49" i="22"/>
  <c r="AG49" i="22"/>
  <c r="AE49" i="22"/>
  <c r="AD49" i="22"/>
  <c r="AB49" i="22"/>
  <c r="AA49" i="22"/>
  <c r="Y49" i="22"/>
  <c r="X49" i="22"/>
  <c r="V49" i="22"/>
  <c r="U49" i="22"/>
  <c r="S49" i="22"/>
  <c r="R49" i="22"/>
  <c r="Q49" i="22"/>
  <c r="P49" i="22"/>
  <c r="O49" i="22"/>
  <c r="M49" i="22"/>
  <c r="L49" i="22"/>
  <c r="J49" i="22"/>
  <c r="I49" i="22"/>
  <c r="G49" i="22"/>
  <c r="F49" i="22"/>
  <c r="BL48" i="22"/>
  <c r="BF48" i="22"/>
  <c r="BE48" i="22"/>
  <c r="BC48" i="22"/>
  <c r="BB48" i="22"/>
  <c r="AZ48" i="22"/>
  <c r="AY48" i="22"/>
  <c r="AW48" i="22"/>
  <c r="AV48" i="22"/>
  <c r="AT48" i="22"/>
  <c r="AS48" i="22"/>
  <c r="AQ48" i="22"/>
  <c r="AP48" i="22"/>
  <c r="AN48" i="22"/>
  <c r="AM48" i="22"/>
  <c r="AK48" i="22"/>
  <c r="AJ48" i="22"/>
  <c r="AH48" i="22"/>
  <c r="AG48" i="22"/>
  <c r="AE48" i="22"/>
  <c r="AD48" i="22"/>
  <c r="AB48" i="22"/>
  <c r="AA48" i="22"/>
  <c r="Y48" i="22"/>
  <c r="X48" i="22"/>
  <c r="V48" i="22"/>
  <c r="U48" i="22"/>
  <c r="S48" i="22"/>
  <c r="R48" i="22"/>
  <c r="Q48" i="22"/>
  <c r="P48" i="22"/>
  <c r="O48" i="22"/>
  <c r="M48" i="22"/>
  <c r="L48" i="22"/>
  <c r="J48" i="22"/>
  <c r="I48" i="22"/>
  <c r="G48" i="22"/>
  <c r="F48" i="22"/>
  <c r="BL47" i="22"/>
  <c r="BK47" i="22"/>
  <c r="BF47" i="22"/>
  <c r="BE47" i="22"/>
  <c r="BC47" i="22"/>
  <c r="BB47" i="22"/>
  <c r="AZ47" i="22"/>
  <c r="AY47" i="22"/>
  <c r="AW47" i="22"/>
  <c r="AV47" i="22"/>
  <c r="AT47" i="22"/>
  <c r="AS47" i="22"/>
  <c r="AQ47" i="22"/>
  <c r="AP47" i="22"/>
  <c r="AN47" i="22"/>
  <c r="AM47" i="22"/>
  <c r="AK47" i="22"/>
  <c r="AJ47" i="22"/>
  <c r="AH47" i="22"/>
  <c r="AG47" i="22"/>
  <c r="AE47" i="22"/>
  <c r="AD47" i="22"/>
  <c r="AB47" i="22"/>
  <c r="AA47" i="22"/>
  <c r="Y47" i="22"/>
  <c r="X47" i="22"/>
  <c r="V47" i="22"/>
  <c r="U47" i="22"/>
  <c r="S47" i="22"/>
  <c r="R47" i="22"/>
  <c r="Q47" i="22"/>
  <c r="P47" i="22"/>
  <c r="O47" i="22"/>
  <c r="M47" i="22"/>
  <c r="L47" i="22"/>
  <c r="J47" i="22"/>
  <c r="I47" i="22"/>
  <c r="G47" i="22"/>
  <c r="F47" i="22"/>
  <c r="BL45" i="22"/>
  <c r="BL55" i="22" s="1"/>
  <c r="BK45" i="22"/>
  <c r="BF45" i="22"/>
  <c r="BE45" i="22"/>
  <c r="BC45" i="22"/>
  <c r="BB45" i="22"/>
  <c r="AZ45" i="22"/>
  <c r="AY45" i="22"/>
  <c r="AW45" i="22"/>
  <c r="AV45" i="22"/>
  <c r="AT45" i="22"/>
  <c r="AS45" i="22"/>
  <c r="AQ45" i="22"/>
  <c r="AP45" i="22"/>
  <c r="AN45" i="22"/>
  <c r="AM45" i="22"/>
  <c r="AK45" i="22"/>
  <c r="AJ45" i="22"/>
  <c r="AH45" i="22"/>
  <c r="AH55" i="22" s="1"/>
  <c r="AG45" i="22"/>
  <c r="AE45" i="22"/>
  <c r="AD45" i="22"/>
  <c r="AB45" i="22"/>
  <c r="AB55" i="22" s="1"/>
  <c r="AA45" i="22"/>
  <c r="AA55" i="22" s="1"/>
  <c r="Y45" i="22"/>
  <c r="Y55" i="22" s="1"/>
  <c r="X45" i="22"/>
  <c r="X55" i="22" s="1"/>
  <c r="V45" i="22"/>
  <c r="U45" i="22"/>
  <c r="S45" i="22"/>
  <c r="R45" i="22"/>
  <c r="Q45" i="22"/>
  <c r="P45" i="22"/>
  <c r="O45" i="22"/>
  <c r="M45" i="22"/>
  <c r="L45" i="22"/>
  <c r="L55" i="22" s="1"/>
  <c r="J45" i="22"/>
  <c r="J55" i="22" s="1"/>
  <c r="I45" i="22"/>
  <c r="F45" i="22"/>
  <c r="BL44" i="22"/>
  <c r="BL54" i="22" s="1"/>
  <c r="BK44" i="22"/>
  <c r="BK54" i="22" s="1"/>
  <c r="BF44" i="22"/>
  <c r="BF54" i="22" s="1"/>
  <c r="BE44" i="22"/>
  <c r="BE54" i="22" s="1"/>
  <c r="BC44" i="22"/>
  <c r="BB44" i="22"/>
  <c r="BB54" i="22" s="1"/>
  <c r="AZ44" i="22"/>
  <c r="AZ54" i="22" s="1"/>
  <c r="AY44" i="22"/>
  <c r="AY54" i="22" s="1"/>
  <c r="AX44" i="22"/>
  <c r="AW44" i="22"/>
  <c r="AV44" i="22"/>
  <c r="AT44" i="22"/>
  <c r="AT54" i="22" s="1"/>
  <c r="AS44" i="22"/>
  <c r="AQ44" i="22"/>
  <c r="AP44" i="22"/>
  <c r="AP54" i="22" s="1"/>
  <c r="AN44" i="22"/>
  <c r="AM44" i="22"/>
  <c r="AK44" i="22"/>
  <c r="AJ44" i="22"/>
  <c r="AH44" i="22"/>
  <c r="AH54" i="22" s="1"/>
  <c r="AG44" i="22"/>
  <c r="AG54" i="22" s="1"/>
  <c r="AE44" i="22"/>
  <c r="AD44" i="22"/>
  <c r="AD54" i="22" s="1"/>
  <c r="AB44" i="22"/>
  <c r="AB54" i="22" s="1"/>
  <c r="AA44" i="22"/>
  <c r="Y44" i="22"/>
  <c r="X44" i="22"/>
  <c r="X54" i="22" s="1"/>
  <c r="V44" i="22"/>
  <c r="U44" i="22"/>
  <c r="U54" i="22" s="1"/>
  <c r="S44" i="22"/>
  <c r="S54" i="22" s="1"/>
  <c r="R44" i="22"/>
  <c r="Q44" i="22"/>
  <c r="P44" i="22"/>
  <c r="P54" i="22" s="1"/>
  <c r="O44" i="22"/>
  <c r="M44" i="22"/>
  <c r="M54" i="22" s="1"/>
  <c r="L44" i="22"/>
  <c r="L54" i="22" s="1"/>
  <c r="J44" i="22"/>
  <c r="J54" i="22" s="1"/>
  <c r="I44" i="22"/>
  <c r="I54" i="22" s="1"/>
  <c r="G44" i="22"/>
  <c r="F44" i="22"/>
  <c r="BL43" i="22"/>
  <c r="BL53" i="22" s="1"/>
  <c r="BF43" i="22"/>
  <c r="BF53" i="22" s="1"/>
  <c r="BE43" i="22"/>
  <c r="BE53" i="22" s="1"/>
  <c r="BC43" i="22"/>
  <c r="BB43" i="22"/>
  <c r="AZ43" i="22"/>
  <c r="AY43" i="22"/>
  <c r="AY53" i="22" s="1"/>
  <c r="AW43" i="22"/>
  <c r="AV43" i="22"/>
  <c r="AT43" i="22"/>
  <c r="AS43" i="22"/>
  <c r="AQ43" i="22"/>
  <c r="AQ53" i="22" s="1"/>
  <c r="AQ62" i="22" s="1"/>
  <c r="AP43" i="22"/>
  <c r="AP53" i="22" s="1"/>
  <c r="AP62" i="22" s="1"/>
  <c r="AN43" i="22"/>
  <c r="AN53" i="22" s="1"/>
  <c r="AN62" i="22" s="1"/>
  <c r="AM43" i="22"/>
  <c r="AK43" i="22"/>
  <c r="AJ43" i="22"/>
  <c r="AJ53" i="22" s="1"/>
  <c r="AH43" i="22"/>
  <c r="AH53" i="22" s="1"/>
  <c r="AH62" i="22" s="1"/>
  <c r="AG43" i="22"/>
  <c r="AE43" i="22"/>
  <c r="AD43" i="22"/>
  <c r="AB43" i="22"/>
  <c r="AA43" i="22"/>
  <c r="Y43" i="22"/>
  <c r="X43" i="22"/>
  <c r="V43" i="22"/>
  <c r="V53" i="22" s="1"/>
  <c r="U43" i="22"/>
  <c r="U53" i="22" s="1"/>
  <c r="S43" i="22"/>
  <c r="R43" i="22"/>
  <c r="Q43" i="22"/>
  <c r="P43" i="22"/>
  <c r="O43" i="22"/>
  <c r="O53" i="22" s="1"/>
  <c r="N43" i="22"/>
  <c r="M43" i="22"/>
  <c r="L43" i="22"/>
  <c r="K43" i="22"/>
  <c r="J43" i="22"/>
  <c r="J53" i="22" s="1"/>
  <c r="I43" i="22"/>
  <c r="I53" i="22" s="1"/>
  <c r="G43" i="22"/>
  <c r="G53" i="22" s="1"/>
  <c r="F43" i="22"/>
  <c r="F53" i="22" s="1"/>
  <c r="BL42" i="22"/>
  <c r="BL52" i="22" s="1"/>
  <c r="BK42" i="22"/>
  <c r="BK52" i="22" s="1"/>
  <c r="BG42" i="22"/>
  <c r="BF42" i="22"/>
  <c r="BF52" i="22" s="1"/>
  <c r="BE42" i="22"/>
  <c r="BD42" i="22"/>
  <c r="BC42" i="22"/>
  <c r="BB42" i="22"/>
  <c r="BB52" i="22" s="1"/>
  <c r="BA42" i="22"/>
  <c r="AZ42" i="22"/>
  <c r="AZ52" i="22" s="1"/>
  <c r="AY42" i="22"/>
  <c r="AY52" i="22" s="1"/>
  <c r="AX42" i="22"/>
  <c r="AW42" i="22"/>
  <c r="AW52" i="22" s="1"/>
  <c r="AV42" i="22"/>
  <c r="AU42" i="22"/>
  <c r="AT42" i="22"/>
  <c r="AT52" i="22" s="1"/>
  <c r="AS42" i="22"/>
  <c r="AS52" i="22" s="1"/>
  <c r="AR42" i="22"/>
  <c r="AQ42" i="22"/>
  <c r="AQ52" i="22" s="1"/>
  <c r="AP42" i="22"/>
  <c r="AP52" i="22" s="1"/>
  <c r="AO42" i="22"/>
  <c r="AN42" i="22"/>
  <c r="AN52" i="22" s="1"/>
  <c r="AM42" i="22"/>
  <c r="AL42" i="22"/>
  <c r="AK42" i="22"/>
  <c r="AK52" i="22" s="1"/>
  <c r="AJ42" i="22"/>
  <c r="AI42" i="22"/>
  <c r="AH42" i="22"/>
  <c r="AH52" i="22" s="1"/>
  <c r="AG42" i="22"/>
  <c r="AG52" i="22" s="1"/>
  <c r="AF42" i="22"/>
  <c r="AE42" i="22"/>
  <c r="AE52" i="22" s="1"/>
  <c r="AD42" i="22"/>
  <c r="AC42" i="22"/>
  <c r="AB42" i="22"/>
  <c r="AB52" i="22" s="1"/>
  <c r="AA42" i="22"/>
  <c r="AA52" i="22" s="1"/>
  <c r="Y42" i="22"/>
  <c r="X42" i="22"/>
  <c r="X52" i="22" s="1"/>
  <c r="V42" i="22"/>
  <c r="V52" i="22" s="1"/>
  <c r="U42" i="22"/>
  <c r="S42" i="22"/>
  <c r="S52" i="22" s="1"/>
  <c r="R42" i="22"/>
  <c r="R52" i="22" s="1"/>
  <c r="Q42" i="22"/>
  <c r="P42" i="22"/>
  <c r="P52" i="22" s="1"/>
  <c r="O42" i="22"/>
  <c r="O52" i="22" s="1"/>
  <c r="N42" i="22"/>
  <c r="M42" i="22"/>
  <c r="L42" i="22"/>
  <c r="K42" i="22"/>
  <c r="J42" i="22"/>
  <c r="J52" i="22" s="1"/>
  <c r="I42" i="22"/>
  <c r="G42" i="22"/>
  <c r="F42" i="22"/>
  <c r="F52" i="22" s="1"/>
  <c r="BL41" i="22"/>
  <c r="BK41" i="22"/>
  <c r="BH41" i="22"/>
  <c r="BF41" i="22"/>
  <c r="BE41" i="22"/>
  <c r="BC41" i="22"/>
  <c r="BB41" i="22"/>
  <c r="AZ41" i="22"/>
  <c r="AY41" i="22"/>
  <c r="AW41" i="22"/>
  <c r="AV41" i="22"/>
  <c r="AT41" i="22"/>
  <c r="AS41" i="22"/>
  <c r="AQ41" i="22"/>
  <c r="AP41" i="22"/>
  <c r="AN41" i="22"/>
  <c r="AM41" i="22"/>
  <c r="AK41" i="22"/>
  <c r="AJ41" i="22"/>
  <c r="AH41" i="22"/>
  <c r="AG41" i="22"/>
  <c r="AE41" i="22"/>
  <c r="AD41" i="22"/>
  <c r="AB41" i="22"/>
  <c r="AA41" i="22"/>
  <c r="Z41" i="22"/>
  <c r="Y41" i="22"/>
  <c r="X41" i="22"/>
  <c r="W41" i="22"/>
  <c r="V41" i="22"/>
  <c r="U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BM40" i="22"/>
  <c r="BM41" i="22" s="1"/>
  <c r="BI40" i="22"/>
  <c r="BI41" i="22" s="1"/>
  <c r="BH40" i="22"/>
  <c r="BG40" i="22"/>
  <c r="BG41" i="22" s="1"/>
  <c r="BD40" i="22"/>
  <c r="BD41" i="22" s="1"/>
  <c r="BA40" i="22"/>
  <c r="BA41" i="22" s="1"/>
  <c r="AX40" i="22"/>
  <c r="AX41" i="22" s="1"/>
  <c r="AU40" i="22"/>
  <c r="AU41" i="22" s="1"/>
  <c r="AR40" i="22"/>
  <c r="AR41" i="22" s="1"/>
  <c r="AO40" i="22"/>
  <c r="AO41" i="22" s="1"/>
  <c r="AL40" i="22"/>
  <c r="AL41" i="22" s="1"/>
  <c r="AI40" i="22"/>
  <c r="AI41" i="22" s="1"/>
  <c r="AF40" i="22"/>
  <c r="AF41" i="22" s="1"/>
  <c r="AC40" i="22"/>
  <c r="AC41" i="22" s="1"/>
  <c r="Z40" i="22"/>
  <c r="T40" i="22"/>
  <c r="T41" i="22" s="1"/>
  <c r="H40" i="22"/>
  <c r="BL39" i="22"/>
  <c r="BI39" i="22"/>
  <c r="BF39" i="22"/>
  <c r="BE39" i="22"/>
  <c r="BC39" i="22"/>
  <c r="BB39" i="22"/>
  <c r="AZ39" i="22"/>
  <c r="AY39" i="22"/>
  <c r="AW39" i="22"/>
  <c r="AV39" i="22"/>
  <c r="AT39" i="22"/>
  <c r="AS39" i="22"/>
  <c r="AQ39" i="22"/>
  <c r="AP39" i="22"/>
  <c r="AN39" i="22"/>
  <c r="AM39" i="22"/>
  <c r="AK39" i="22"/>
  <c r="AJ39" i="22"/>
  <c r="AH39" i="22"/>
  <c r="AG39" i="22"/>
  <c r="AE39" i="22"/>
  <c r="AD39" i="22"/>
  <c r="AC39" i="22"/>
  <c r="AB39" i="22"/>
  <c r="AA39" i="22"/>
  <c r="Y39" i="22"/>
  <c r="X39" i="22"/>
  <c r="V39" i="22"/>
  <c r="U39" i="22"/>
  <c r="S39" i="22"/>
  <c r="R39" i="22"/>
  <c r="M39" i="22"/>
  <c r="L39" i="22"/>
  <c r="J39" i="22"/>
  <c r="I39" i="22"/>
  <c r="G39" i="22"/>
  <c r="F39" i="22"/>
  <c r="BM38" i="22"/>
  <c r="BM39" i="22" s="1"/>
  <c r="BK38" i="22"/>
  <c r="BI38" i="22"/>
  <c r="BH38" i="22"/>
  <c r="BH39" i="22" s="1"/>
  <c r="BG38" i="22"/>
  <c r="BD38" i="22"/>
  <c r="BA38" i="22"/>
  <c r="AX38" i="22"/>
  <c r="AU38" i="22"/>
  <c r="AU39" i="22" s="1"/>
  <c r="AR38" i="22"/>
  <c r="AR39" i="22" s="1"/>
  <c r="AO38" i="22"/>
  <c r="AL38" i="22"/>
  <c r="AI38" i="22"/>
  <c r="AF38" i="22"/>
  <c r="AC38" i="22"/>
  <c r="Z38" i="22"/>
  <c r="Z39" i="22" s="1"/>
  <c r="W38" i="22"/>
  <c r="T38" i="22"/>
  <c r="T39" i="22" s="1"/>
  <c r="N38" i="22"/>
  <c r="N39" i="22" s="1"/>
  <c r="K38" i="22"/>
  <c r="K39" i="22" s="1"/>
  <c r="H38" i="22"/>
  <c r="BM37" i="22"/>
  <c r="BK37" i="22"/>
  <c r="BK43" i="22" s="1"/>
  <c r="BI37" i="22"/>
  <c r="BH37" i="22"/>
  <c r="BG37" i="22"/>
  <c r="BD37" i="22"/>
  <c r="BA37" i="22"/>
  <c r="AX37" i="22"/>
  <c r="AU37" i="22"/>
  <c r="AR37" i="22"/>
  <c r="AO37" i="22"/>
  <c r="AL37" i="22"/>
  <c r="AI37" i="22"/>
  <c r="AF37" i="22"/>
  <c r="AC37" i="22"/>
  <c r="Z37" i="22"/>
  <c r="W37" i="22"/>
  <c r="T37" i="22"/>
  <c r="H37" i="22"/>
  <c r="H39" i="22" s="1"/>
  <c r="BL36" i="22"/>
  <c r="BK36" i="22"/>
  <c r="BG36" i="22"/>
  <c r="BF36" i="22"/>
  <c r="BE36" i="22"/>
  <c r="BD36" i="22"/>
  <c r="BC36" i="22"/>
  <c r="BB36" i="22"/>
  <c r="BA36" i="22"/>
  <c r="AZ36" i="22"/>
  <c r="AY36" i="22"/>
  <c r="AW36" i="22"/>
  <c r="AV36" i="22"/>
  <c r="AT36" i="22"/>
  <c r="AS36" i="22"/>
  <c r="AQ36" i="22"/>
  <c r="AP36" i="22"/>
  <c r="AN36" i="22"/>
  <c r="AM36" i="22"/>
  <c r="AK36" i="22"/>
  <c r="AJ36" i="22"/>
  <c r="AH36" i="22"/>
  <c r="AG36" i="22"/>
  <c r="AE36" i="22"/>
  <c r="AD36" i="22"/>
  <c r="AB36" i="22"/>
  <c r="AA36" i="22"/>
  <c r="Y36" i="22"/>
  <c r="X36" i="22"/>
  <c r="V36" i="22"/>
  <c r="U36" i="22"/>
  <c r="S36" i="22"/>
  <c r="R36" i="22"/>
  <c r="Q36" i="22"/>
  <c r="P36" i="22"/>
  <c r="O36" i="22"/>
  <c r="N36" i="22"/>
  <c r="M36" i="22"/>
  <c r="L36" i="22"/>
  <c r="K36" i="22"/>
  <c r="J36" i="22"/>
  <c r="I36" i="22"/>
  <c r="G36" i="22"/>
  <c r="F36" i="22"/>
  <c r="BM35" i="22"/>
  <c r="BM36" i="22" s="1"/>
  <c r="BI35" i="22"/>
  <c r="BI36" i="22" s="1"/>
  <c r="BH35" i="22"/>
  <c r="BH36" i="22" s="1"/>
  <c r="BG35" i="22"/>
  <c r="BD35" i="22"/>
  <c r="BA35" i="22"/>
  <c r="AX35" i="22"/>
  <c r="AX36" i="22" s="1"/>
  <c r="AU35" i="22"/>
  <c r="AU36" i="22" s="1"/>
  <c r="AR35" i="22"/>
  <c r="AR36" i="22" s="1"/>
  <c r="AO35" i="22"/>
  <c r="AO36" i="22" s="1"/>
  <c r="AL35" i="22"/>
  <c r="AL36" i="22" s="1"/>
  <c r="AI35" i="22"/>
  <c r="AI36" i="22" s="1"/>
  <c r="AF35" i="22"/>
  <c r="AF36" i="22" s="1"/>
  <c r="AC35" i="22"/>
  <c r="AC36" i="22" s="1"/>
  <c r="Z35" i="22"/>
  <c r="Z36" i="22" s="1"/>
  <c r="W35" i="22"/>
  <c r="T35" i="22"/>
  <c r="T36" i="22" s="1"/>
  <c r="H35" i="22"/>
  <c r="H36" i="22" s="1"/>
  <c r="BL34" i="22"/>
  <c r="BH34" i="22"/>
  <c r="BF34" i="22"/>
  <c r="BE34" i="22"/>
  <c r="BC34" i="22"/>
  <c r="BB34" i="22"/>
  <c r="AZ34" i="22"/>
  <c r="AY34" i="22"/>
  <c r="AW34" i="22"/>
  <c r="AV34" i="22"/>
  <c r="AT34" i="22"/>
  <c r="AS34" i="22"/>
  <c r="AR34" i="22"/>
  <c r="AQ34" i="22"/>
  <c r="AP34" i="22"/>
  <c r="AN34" i="22"/>
  <c r="AM34" i="22"/>
  <c r="AK34" i="22"/>
  <c r="AJ34" i="22"/>
  <c r="AH34" i="22"/>
  <c r="AG34" i="22"/>
  <c r="AF34" i="22"/>
  <c r="AE34" i="22"/>
  <c r="AD34" i="22"/>
  <c r="AB34" i="22"/>
  <c r="AA34" i="22"/>
  <c r="Z34" i="22"/>
  <c r="Y34" i="22"/>
  <c r="X34" i="22"/>
  <c r="V34" i="22"/>
  <c r="U34" i="22"/>
  <c r="S34" i="22"/>
  <c r="R34" i="22"/>
  <c r="Q34" i="22"/>
  <c r="P34" i="22"/>
  <c r="O34" i="22"/>
  <c r="M34" i="22"/>
  <c r="L34" i="22"/>
  <c r="J34" i="22"/>
  <c r="I34" i="22"/>
  <c r="G34" i="22"/>
  <c r="F34" i="22"/>
  <c r="BI33" i="22"/>
  <c r="BI34" i="22" s="1"/>
  <c r="BH33" i="22"/>
  <c r="BK33" i="22" s="1"/>
  <c r="BK34" i="22" s="1"/>
  <c r="BG33" i="22"/>
  <c r="BG34" i="22" s="1"/>
  <c r="BD33" i="22"/>
  <c r="BD34" i="22" s="1"/>
  <c r="BA33" i="22"/>
  <c r="BA34" i="22" s="1"/>
  <c r="AX33" i="22"/>
  <c r="AX34" i="22" s="1"/>
  <c r="AU33" i="22"/>
  <c r="AU34" i="22" s="1"/>
  <c r="AR33" i="22"/>
  <c r="AO33" i="22"/>
  <c r="AO34" i="22" s="1"/>
  <c r="AL33" i="22"/>
  <c r="AL34" i="22" s="1"/>
  <c r="AI33" i="22"/>
  <c r="AI34" i="22" s="1"/>
  <c r="AF33" i="22"/>
  <c r="AC33" i="22"/>
  <c r="AC34" i="22" s="1"/>
  <c r="Z33" i="22"/>
  <c r="W33" i="22"/>
  <c r="W34" i="22" s="1"/>
  <c r="T33" i="22"/>
  <c r="T34" i="22" s="1"/>
  <c r="N33" i="22"/>
  <c r="N34" i="22" s="1"/>
  <c r="K33" i="22"/>
  <c r="K34" i="22" s="1"/>
  <c r="H33" i="22"/>
  <c r="BL32" i="22"/>
  <c r="BK32" i="22"/>
  <c r="BF32" i="22"/>
  <c r="BE32" i="22"/>
  <c r="BC32" i="22"/>
  <c r="BB32" i="22"/>
  <c r="AZ32" i="22"/>
  <c r="AY32" i="22"/>
  <c r="AW32" i="22"/>
  <c r="AV32" i="22"/>
  <c r="AT32" i="22"/>
  <c r="AS32" i="22"/>
  <c r="AQ32" i="22"/>
  <c r="AP32" i="22"/>
  <c r="AN32" i="22"/>
  <c r="AM32" i="22"/>
  <c r="AK32" i="22"/>
  <c r="AJ32" i="22"/>
  <c r="AH32" i="22"/>
  <c r="AG32" i="22"/>
  <c r="AE32" i="22"/>
  <c r="AD32" i="22"/>
  <c r="AB32" i="22"/>
  <c r="AA32" i="22"/>
  <c r="Y32" i="22"/>
  <c r="X32" i="22"/>
  <c r="V32" i="22"/>
  <c r="U32" i="22"/>
  <c r="S32" i="22"/>
  <c r="R32" i="22"/>
  <c r="M32" i="22"/>
  <c r="L32" i="22"/>
  <c r="J32" i="22"/>
  <c r="I32" i="22"/>
  <c r="G32" i="22"/>
  <c r="F32" i="22"/>
  <c r="BM31" i="22"/>
  <c r="BM32" i="22" s="1"/>
  <c r="BI31" i="22"/>
  <c r="BH31" i="22"/>
  <c r="BG31" i="22"/>
  <c r="BG32" i="22" s="1"/>
  <c r="BD31" i="22"/>
  <c r="BD32" i="22" s="1"/>
  <c r="BA31" i="22"/>
  <c r="AX31" i="22"/>
  <c r="AX32" i="22" s="1"/>
  <c r="AU31" i="22"/>
  <c r="AR31" i="22"/>
  <c r="AR32" i="22" s="1"/>
  <c r="AO31" i="22"/>
  <c r="AL31" i="22"/>
  <c r="AL32" i="22" s="1"/>
  <c r="AI31" i="22"/>
  <c r="AF31" i="22"/>
  <c r="AF32" i="22" s="1"/>
  <c r="AC31" i="22"/>
  <c r="Z31" i="22"/>
  <c r="Z32" i="22" s="1"/>
  <c r="W31" i="22"/>
  <c r="T31" i="22"/>
  <c r="T32" i="22" s="1"/>
  <c r="N31" i="22"/>
  <c r="K31" i="22"/>
  <c r="K32" i="22" s="1"/>
  <c r="H31" i="22"/>
  <c r="BM30" i="22"/>
  <c r="BM44" i="22" s="1"/>
  <c r="BI30" i="22"/>
  <c r="BI44" i="22" s="1"/>
  <c r="BH30" i="22"/>
  <c r="BH32" i="22" s="1"/>
  <c r="BG30" i="22"/>
  <c r="BG44" i="22" s="1"/>
  <c r="BD30" i="22"/>
  <c r="BD44" i="22" s="1"/>
  <c r="BA30" i="22"/>
  <c r="BA44" i="22" s="1"/>
  <c r="AX30" i="22"/>
  <c r="AU30" i="22"/>
  <c r="AU44" i="22" s="1"/>
  <c r="AR30" i="22"/>
  <c r="AR44" i="22" s="1"/>
  <c r="AO30" i="22"/>
  <c r="AO44" i="22" s="1"/>
  <c r="AL30" i="22"/>
  <c r="AL44" i="22" s="1"/>
  <c r="AI30" i="22"/>
  <c r="AI44" i="22" s="1"/>
  <c r="AF30" i="22"/>
  <c r="AF44" i="22" s="1"/>
  <c r="AC30" i="22"/>
  <c r="AC44" i="22" s="1"/>
  <c r="Z30" i="22"/>
  <c r="Z44" i="22" s="1"/>
  <c r="W30" i="22"/>
  <c r="W44" i="22" s="1"/>
  <c r="T30" i="22"/>
  <c r="T44" i="22" s="1"/>
  <c r="N30" i="22"/>
  <c r="N32" i="22" s="1"/>
  <c r="K30" i="22"/>
  <c r="K44" i="22" s="1"/>
  <c r="H30" i="22"/>
  <c r="BL29" i="22"/>
  <c r="BK29" i="22"/>
  <c r="AK29" i="22"/>
  <c r="AJ29" i="22"/>
  <c r="AH29" i="22"/>
  <c r="AG29" i="22"/>
  <c r="AE29" i="22"/>
  <c r="AB29" i="22"/>
  <c r="AA29" i="22"/>
  <c r="Y29" i="22"/>
  <c r="X29" i="22"/>
  <c r="V29" i="22"/>
  <c r="U29" i="22"/>
  <c r="L29" i="22"/>
  <c r="J29" i="22"/>
  <c r="I29" i="22"/>
  <c r="G29" i="22"/>
  <c r="F29" i="22"/>
  <c r="BM28" i="22"/>
  <c r="AL28" i="22"/>
  <c r="AL50" i="22" s="1"/>
  <c r="AI28" i="22"/>
  <c r="AI50" i="22" s="1"/>
  <c r="AC28" i="22"/>
  <c r="AC50" i="22" s="1"/>
  <c r="Z28" i="22"/>
  <c r="Z50" i="22" s="1"/>
  <c r="W28" i="22"/>
  <c r="W50" i="22" s="1"/>
  <c r="K28" i="22"/>
  <c r="H28" i="22"/>
  <c r="H50" i="22" s="1"/>
  <c r="BM27" i="22"/>
  <c r="BI27" i="22"/>
  <c r="BH27" i="22"/>
  <c r="AR27" i="22"/>
  <c r="AO27" i="22"/>
  <c r="AL27" i="22"/>
  <c r="AI27" i="22"/>
  <c r="AF27" i="22"/>
  <c r="AC27" i="22"/>
  <c r="Z27" i="22"/>
  <c r="W27" i="22"/>
  <c r="W29" i="22" s="1"/>
  <c r="T27" i="22"/>
  <c r="N27" i="22"/>
  <c r="K27" i="22"/>
  <c r="H27" i="22"/>
  <c r="H29" i="22" s="1"/>
  <c r="BL26" i="22"/>
  <c r="BK26" i="22"/>
  <c r="BG26" i="22"/>
  <c r="BF26" i="22"/>
  <c r="BE26" i="22"/>
  <c r="BD26" i="22"/>
  <c r="BC26" i="22"/>
  <c r="BB26" i="22"/>
  <c r="BA26" i="22"/>
  <c r="AZ26" i="22"/>
  <c r="AY26" i="22"/>
  <c r="AX26" i="22"/>
  <c r="AW26" i="22"/>
  <c r="AV26" i="22"/>
  <c r="AU26" i="22"/>
  <c r="AT26" i="22"/>
  <c r="AS26" i="22"/>
  <c r="AR26" i="22"/>
  <c r="AQ26" i="22"/>
  <c r="AP26" i="22"/>
  <c r="AO26" i="22"/>
  <c r="AN26" i="22"/>
  <c r="AM26" i="22"/>
  <c r="AK26" i="22"/>
  <c r="AJ26" i="22"/>
  <c r="AH26" i="22"/>
  <c r="AG26" i="22"/>
  <c r="AE26" i="22"/>
  <c r="AD26" i="22"/>
  <c r="AC26" i="22"/>
  <c r="AB26" i="22"/>
  <c r="AA26" i="22"/>
  <c r="Y26" i="22"/>
  <c r="X26" i="22"/>
  <c r="V26" i="22"/>
  <c r="T26" i="22"/>
  <c r="S26" i="22"/>
  <c r="Q26" i="22"/>
  <c r="P26" i="22"/>
  <c r="O26" i="22"/>
  <c r="M26" i="22"/>
  <c r="L26" i="22"/>
  <c r="K26" i="22"/>
  <c r="J26" i="22"/>
  <c r="I26" i="22"/>
  <c r="G26" i="22"/>
  <c r="F26" i="22"/>
  <c r="BM25" i="22"/>
  <c r="BM26" i="22" s="1"/>
  <c r="BI25" i="22"/>
  <c r="BI26" i="22" s="1"/>
  <c r="BH25" i="22"/>
  <c r="BH26" i="22" s="1"/>
  <c r="AL25" i="22"/>
  <c r="AL26" i="22" s="1"/>
  <c r="AI25" i="22"/>
  <c r="AI26" i="22" s="1"/>
  <c r="AF25" i="22"/>
  <c r="AF26" i="22" s="1"/>
  <c r="AC25" i="22"/>
  <c r="Z25" i="22"/>
  <c r="Z26" i="22" s="1"/>
  <c r="W25" i="22"/>
  <c r="W26" i="22" s="1"/>
  <c r="T25" i="22"/>
  <c r="N25" i="22"/>
  <c r="N26" i="22" s="1"/>
  <c r="K25" i="22"/>
  <c r="H25" i="22"/>
  <c r="H26" i="22" s="1"/>
  <c r="BL24" i="22"/>
  <c r="BK24" i="22"/>
  <c r="BF24" i="22"/>
  <c r="BE24" i="22"/>
  <c r="BC24" i="22"/>
  <c r="BB24" i="22"/>
  <c r="AZ24" i="22"/>
  <c r="AY24" i="22"/>
  <c r="AW24" i="22"/>
  <c r="AV24" i="22"/>
  <c r="AT24" i="22"/>
  <c r="AS24" i="22"/>
  <c r="AQ24" i="22"/>
  <c r="AP24" i="22"/>
  <c r="AN24" i="22"/>
  <c r="AM24" i="22"/>
  <c r="AK24" i="22"/>
  <c r="AJ24" i="22"/>
  <c r="AH24" i="22"/>
  <c r="AG24" i="22"/>
  <c r="AE24" i="22"/>
  <c r="AD24" i="22"/>
  <c r="AB24" i="22"/>
  <c r="AA24" i="22"/>
  <c r="Y24" i="22"/>
  <c r="X24" i="22"/>
  <c r="V24" i="22"/>
  <c r="U24" i="22"/>
  <c r="S24" i="22"/>
  <c r="R24" i="22"/>
  <c r="M24" i="22"/>
  <c r="L24" i="22"/>
  <c r="J24" i="22"/>
  <c r="I24" i="22"/>
  <c r="H24" i="22"/>
  <c r="G24" i="22"/>
  <c r="F24" i="22"/>
  <c r="BM23" i="22"/>
  <c r="BI23" i="22"/>
  <c r="BI24" i="22" s="1"/>
  <c r="BH23" i="22"/>
  <c r="BG23" i="22"/>
  <c r="BD23" i="22"/>
  <c r="BA23" i="22"/>
  <c r="BA49" i="22" s="1"/>
  <c r="AX23" i="22"/>
  <c r="AU23" i="22"/>
  <c r="AU24" i="22" s="1"/>
  <c r="AR23" i="22"/>
  <c r="AO23" i="22"/>
  <c r="AL23" i="22"/>
  <c r="AI23" i="22"/>
  <c r="AI49" i="22" s="1"/>
  <c r="AF23" i="22"/>
  <c r="AC23" i="22"/>
  <c r="Z23" i="22"/>
  <c r="W23" i="22"/>
  <c r="T23" i="22"/>
  <c r="N23" i="22"/>
  <c r="N49" i="22" s="1"/>
  <c r="K23" i="22"/>
  <c r="H23" i="22"/>
  <c r="BM22" i="22"/>
  <c r="BM24" i="22" s="1"/>
  <c r="BI22" i="22"/>
  <c r="BH22" i="22"/>
  <c r="BG22" i="22"/>
  <c r="BG48" i="22" s="1"/>
  <c r="BD22" i="22"/>
  <c r="BA22" i="22"/>
  <c r="AX22" i="22"/>
  <c r="AU22" i="22"/>
  <c r="AU48" i="22" s="1"/>
  <c r="AR22" i="22"/>
  <c r="AO22" i="22"/>
  <c r="AO48" i="22" s="1"/>
  <c r="AL22" i="22"/>
  <c r="AI22" i="22"/>
  <c r="AF22" i="22"/>
  <c r="AC22" i="22"/>
  <c r="AC48" i="22" s="1"/>
  <c r="Z22" i="22"/>
  <c r="W22" i="22"/>
  <c r="BJ22" i="22" s="1"/>
  <c r="T22" i="22"/>
  <c r="H22" i="22"/>
  <c r="BL21" i="22"/>
  <c r="BK21" i="22"/>
  <c r="BF21" i="22"/>
  <c r="BE21" i="22"/>
  <c r="BC21" i="22"/>
  <c r="BB21" i="22"/>
  <c r="AZ21" i="22"/>
  <c r="AY21" i="22"/>
  <c r="AX21" i="22"/>
  <c r="AW21" i="22"/>
  <c r="AV21" i="22"/>
  <c r="AT21" i="22"/>
  <c r="AS21" i="22"/>
  <c r="AQ21" i="22"/>
  <c r="AP21" i="22"/>
  <c r="AN21" i="22"/>
  <c r="AM21" i="22"/>
  <c r="AK21" i="22"/>
  <c r="AJ21" i="22"/>
  <c r="AH21" i="22"/>
  <c r="AG21" i="22"/>
  <c r="AE21" i="22"/>
  <c r="AD21" i="22"/>
  <c r="AB21" i="22"/>
  <c r="AA21" i="22"/>
  <c r="Y21" i="22"/>
  <c r="X21" i="22"/>
  <c r="V21" i="22"/>
  <c r="U21" i="22"/>
  <c r="S21" i="22"/>
  <c r="R21" i="22"/>
  <c r="M21" i="22"/>
  <c r="L21" i="22"/>
  <c r="K21" i="22"/>
  <c r="J21" i="22"/>
  <c r="I21" i="22"/>
  <c r="G21" i="22"/>
  <c r="F21" i="22"/>
  <c r="BM20" i="22"/>
  <c r="BI20" i="22"/>
  <c r="BH20" i="22"/>
  <c r="BH45" i="22" s="1"/>
  <c r="BG20" i="22"/>
  <c r="BD20" i="22"/>
  <c r="BD45" i="22" s="1"/>
  <c r="BA20" i="22"/>
  <c r="AX20" i="22"/>
  <c r="AX45" i="22" s="1"/>
  <c r="AU20" i="22"/>
  <c r="AR20" i="22"/>
  <c r="AR45" i="22" s="1"/>
  <c r="AO20" i="22"/>
  <c r="AL20" i="22"/>
  <c r="AL45" i="22" s="1"/>
  <c r="AL55" i="22" s="1"/>
  <c r="AI20" i="22"/>
  <c r="AF20" i="22"/>
  <c r="AF45" i="22" s="1"/>
  <c r="AC20" i="22"/>
  <c r="Z20" i="22"/>
  <c r="Z45" i="22" s="1"/>
  <c r="W20" i="22"/>
  <c r="T20" i="22"/>
  <c r="T45" i="22" s="1"/>
  <c r="N20" i="22"/>
  <c r="K20" i="22"/>
  <c r="K45" i="22" s="1"/>
  <c r="H20" i="22"/>
  <c r="G20" i="22"/>
  <c r="G45" i="22" s="1"/>
  <c r="G55" i="22" s="1"/>
  <c r="BM19" i="22"/>
  <c r="BI19" i="22"/>
  <c r="BH19" i="22"/>
  <c r="BG19" i="22"/>
  <c r="BD19" i="22"/>
  <c r="BD43" i="22" s="1"/>
  <c r="BA19" i="22"/>
  <c r="AX19" i="22"/>
  <c r="AU19" i="22"/>
  <c r="AU43" i="22" s="1"/>
  <c r="AU53" i="22" s="1"/>
  <c r="AR19" i="22"/>
  <c r="AR43" i="22" s="1"/>
  <c r="AO19" i="22"/>
  <c r="AL19" i="22"/>
  <c r="AL43" i="22" s="1"/>
  <c r="AI19" i="22"/>
  <c r="AF19" i="22"/>
  <c r="AF43" i="22" s="1"/>
  <c r="AC19" i="22"/>
  <c r="AC43" i="22" s="1"/>
  <c r="AC53" i="22" s="1"/>
  <c r="Z19" i="22"/>
  <c r="W19" i="22"/>
  <c r="T19" i="22"/>
  <c r="H19" i="22"/>
  <c r="BL18" i="22"/>
  <c r="BK18" i="22"/>
  <c r="BF18" i="22"/>
  <c r="BE18" i="22"/>
  <c r="BD18" i="22"/>
  <c r="BC18" i="22"/>
  <c r="BB18" i="22"/>
  <c r="BA18" i="22"/>
  <c r="AZ18" i="22"/>
  <c r="AY18" i="22"/>
  <c r="AW18" i="22"/>
  <c r="AV18" i="22"/>
  <c r="AT18" i="22"/>
  <c r="AS18" i="22"/>
  <c r="AQ18" i="22"/>
  <c r="AP18" i="22"/>
  <c r="AN18" i="22"/>
  <c r="AM18" i="22"/>
  <c r="AL18" i="22"/>
  <c r="AK18" i="22"/>
  <c r="AJ18" i="22"/>
  <c r="AI18" i="22"/>
  <c r="AH18" i="22"/>
  <c r="AG18" i="22"/>
  <c r="AE18" i="22"/>
  <c r="AD18" i="22"/>
  <c r="AB18" i="22"/>
  <c r="AA18" i="22"/>
  <c r="Y18" i="22"/>
  <c r="X18" i="22"/>
  <c r="V18" i="22"/>
  <c r="U18" i="22"/>
  <c r="S18" i="22"/>
  <c r="R18" i="22"/>
  <c r="Q18" i="22"/>
  <c r="P18" i="22"/>
  <c r="O18" i="22"/>
  <c r="M18" i="22"/>
  <c r="L18" i="22"/>
  <c r="J18" i="22"/>
  <c r="I18" i="22"/>
  <c r="G18" i="22"/>
  <c r="F18" i="22"/>
  <c r="BM17" i="22"/>
  <c r="BI17" i="22"/>
  <c r="BH17" i="22"/>
  <c r="Z17" i="22"/>
  <c r="W17" i="22"/>
  <c r="T17" i="22"/>
  <c r="BJ17" i="22" s="1"/>
  <c r="BN17" i="22" s="1"/>
  <c r="H17" i="22"/>
  <c r="BM16" i="22"/>
  <c r="BM18" i="22" s="1"/>
  <c r="BI16" i="22"/>
  <c r="BH16" i="22"/>
  <c r="Z16" i="22"/>
  <c r="T16" i="22"/>
  <c r="H16" i="22"/>
  <c r="BM15" i="22"/>
  <c r="BI15" i="22"/>
  <c r="BH15" i="22"/>
  <c r="BG15" i="22"/>
  <c r="BG47" i="22" s="1"/>
  <c r="BD15" i="22"/>
  <c r="BD47" i="22" s="1"/>
  <c r="BA15" i="22"/>
  <c r="BA47" i="22" s="1"/>
  <c r="AX15" i="22"/>
  <c r="AX47" i="22" s="1"/>
  <c r="AU15" i="22"/>
  <c r="AU47" i="22" s="1"/>
  <c r="AR15" i="22"/>
  <c r="AR47" i="22" s="1"/>
  <c r="AO15" i="22"/>
  <c r="AO47" i="22" s="1"/>
  <c r="AL15" i="22"/>
  <c r="AL47" i="22" s="1"/>
  <c r="AI15" i="22"/>
  <c r="AI47" i="22" s="1"/>
  <c r="AF15" i="22"/>
  <c r="AF47" i="22" s="1"/>
  <c r="AC15" i="22"/>
  <c r="AC47" i="22" s="1"/>
  <c r="Z15" i="22"/>
  <c r="W15" i="22"/>
  <c r="W18" i="22" s="1"/>
  <c r="T15" i="22"/>
  <c r="N15" i="22"/>
  <c r="N47" i="22" s="1"/>
  <c r="K15" i="22"/>
  <c r="K47" i="22" s="1"/>
  <c r="K52" i="22" s="1"/>
  <c r="H15" i="22"/>
  <c r="AQ14" i="22"/>
  <c r="AD14" i="22"/>
  <c r="X14" i="22"/>
  <c r="K14" i="22"/>
  <c r="J14" i="22"/>
  <c r="BL13" i="22"/>
  <c r="BK13" i="22"/>
  <c r="BG13" i="22"/>
  <c r="BG14" i="22" s="1"/>
  <c r="BF13" i="22"/>
  <c r="BE13" i="22"/>
  <c r="BD13" i="22"/>
  <c r="BC13" i="22"/>
  <c r="BB13" i="22"/>
  <c r="BB14" i="22" s="1"/>
  <c r="BA13" i="22"/>
  <c r="BA14" i="22" s="1"/>
  <c r="AZ13" i="22"/>
  <c r="AY13" i="22"/>
  <c r="AX13" i="22"/>
  <c r="AW13" i="22"/>
  <c r="AV13" i="22"/>
  <c r="AU13" i="22"/>
  <c r="AU14" i="22" s="1"/>
  <c r="AT13" i="22"/>
  <c r="AS13" i="22"/>
  <c r="AR13" i="22"/>
  <c r="AQ13" i="22"/>
  <c r="AP13" i="22"/>
  <c r="AO13" i="22"/>
  <c r="AN13" i="22"/>
  <c r="AM13" i="22"/>
  <c r="AL13" i="22"/>
  <c r="AL14" i="22" s="1"/>
  <c r="AK13" i="22"/>
  <c r="AJ13" i="22"/>
  <c r="AI13" i="22"/>
  <c r="AH13" i="22"/>
  <c r="AG13" i="22"/>
  <c r="AF13" i="22"/>
  <c r="AE13" i="22"/>
  <c r="AD13" i="22"/>
  <c r="AC13" i="22"/>
  <c r="AC14" i="22" s="1"/>
  <c r="AB13" i="22"/>
  <c r="AA13" i="22"/>
  <c r="Y13" i="22"/>
  <c r="Y14" i="22" s="1"/>
  <c r="X13" i="22"/>
  <c r="V13" i="22"/>
  <c r="U13" i="22"/>
  <c r="S13" i="22"/>
  <c r="R13" i="22"/>
  <c r="R14" i="22" s="1"/>
  <c r="Q13" i="22"/>
  <c r="Q14" i="22" s="1"/>
  <c r="P13" i="22"/>
  <c r="O13" i="22"/>
  <c r="N13" i="22"/>
  <c r="M13" i="22"/>
  <c r="L13" i="22"/>
  <c r="L51" i="22" s="1"/>
  <c r="K13" i="22"/>
  <c r="J13" i="22"/>
  <c r="I13" i="22"/>
  <c r="G13" i="22"/>
  <c r="F13" i="22"/>
  <c r="BL12" i="22"/>
  <c r="BL46" i="22" s="1"/>
  <c r="BK12" i="22"/>
  <c r="BG12" i="22"/>
  <c r="BF12" i="22"/>
  <c r="BE12" i="22"/>
  <c r="BE46" i="22" s="1"/>
  <c r="BD12" i="22"/>
  <c r="BC12" i="22"/>
  <c r="BB12" i="22"/>
  <c r="BA12" i="22"/>
  <c r="AZ12" i="22"/>
  <c r="AY12" i="22"/>
  <c r="AY46" i="22" s="1"/>
  <c r="AX12" i="22"/>
  <c r="AW12" i="22"/>
  <c r="AV12" i="22"/>
  <c r="AV46" i="22" s="1"/>
  <c r="AU12" i="22"/>
  <c r="AT12" i="22"/>
  <c r="AT46" i="22" s="1"/>
  <c r="AS12" i="22"/>
  <c r="AR12" i="22"/>
  <c r="AQ12" i="22"/>
  <c r="AP12" i="22"/>
  <c r="AO12" i="22"/>
  <c r="AN12" i="22"/>
  <c r="AN46" i="22" s="1"/>
  <c r="AM12" i="22"/>
  <c r="AL12" i="22"/>
  <c r="AK12" i="22"/>
  <c r="AJ12" i="22"/>
  <c r="AJ46" i="22" s="1"/>
  <c r="AI12" i="22"/>
  <c r="AI14" i="22" s="1"/>
  <c r="AH12" i="22"/>
  <c r="AG12" i="22"/>
  <c r="AG46" i="22" s="1"/>
  <c r="AF12" i="22"/>
  <c r="AF14" i="22" s="1"/>
  <c r="AE12" i="22"/>
  <c r="AE14" i="22" s="1"/>
  <c r="AE56" i="22" s="1"/>
  <c r="AD12" i="22"/>
  <c r="AC12" i="22"/>
  <c r="AB12" i="22"/>
  <c r="AB46" i="22" s="1"/>
  <c r="AA12" i="22"/>
  <c r="Y12" i="22"/>
  <c r="X12" i="22"/>
  <c r="V12" i="22"/>
  <c r="U12" i="22"/>
  <c r="U46" i="22" s="1"/>
  <c r="T12" i="22"/>
  <c r="S12" i="22"/>
  <c r="R12" i="22"/>
  <c r="R46" i="22" s="1"/>
  <c r="Q12" i="22"/>
  <c r="P12" i="22"/>
  <c r="P46" i="22" s="1"/>
  <c r="O12" i="22"/>
  <c r="O46" i="22" s="1"/>
  <c r="N12" i="22"/>
  <c r="M12" i="22"/>
  <c r="L12" i="22"/>
  <c r="L46" i="22" s="1"/>
  <c r="K12" i="22"/>
  <c r="J12" i="22"/>
  <c r="I12" i="22"/>
  <c r="I46" i="22" s="1"/>
  <c r="G12" i="22"/>
  <c r="F12" i="22"/>
  <c r="F46" i="22" s="1"/>
  <c r="BL11" i="22"/>
  <c r="BK11" i="22"/>
  <c r="BG11" i="22"/>
  <c r="BF11" i="22"/>
  <c r="BE11" i="22"/>
  <c r="BD11" i="22"/>
  <c r="BC11" i="22"/>
  <c r="BB11" i="22"/>
  <c r="BA11" i="22"/>
  <c r="AZ11" i="22"/>
  <c r="AY11" i="22"/>
  <c r="AX11" i="22"/>
  <c r="AW11" i="22"/>
  <c r="AV11" i="22"/>
  <c r="AU11" i="22"/>
  <c r="AT11" i="22"/>
  <c r="AS11" i="22"/>
  <c r="AR11" i="22"/>
  <c r="AQ11" i="22"/>
  <c r="AP11" i="22"/>
  <c r="AO11" i="22"/>
  <c r="AN11" i="22"/>
  <c r="AM11" i="22"/>
  <c r="AL11" i="22"/>
  <c r="AK11" i="22"/>
  <c r="AJ11" i="22"/>
  <c r="AI11" i="22"/>
  <c r="AH11" i="22"/>
  <c r="AG11" i="22"/>
  <c r="AF11" i="22"/>
  <c r="AE11" i="22"/>
  <c r="AD11" i="22"/>
  <c r="AC11" i="22"/>
  <c r="AB11" i="22"/>
  <c r="AA11" i="22"/>
  <c r="Y11" i="22"/>
  <c r="X11" i="22"/>
  <c r="V11" i="22"/>
  <c r="U11" i="22"/>
  <c r="S11" i="22"/>
  <c r="R11" i="22"/>
  <c r="G11" i="22"/>
  <c r="F11" i="22"/>
  <c r="BM10" i="22"/>
  <c r="BI10" i="22"/>
  <c r="BI48" i="22" s="1"/>
  <c r="BH10" i="22"/>
  <c r="Z10" i="22"/>
  <c r="W10" i="22"/>
  <c r="W11" i="22" s="1"/>
  <c r="T10" i="22"/>
  <c r="T11" i="22" s="1"/>
  <c r="H10" i="22"/>
  <c r="H48" i="22" s="1"/>
  <c r="BM9" i="22"/>
  <c r="BI9" i="22"/>
  <c r="BH9" i="22"/>
  <c r="BH43" i="22" s="1"/>
  <c r="Z9" i="22"/>
  <c r="W9" i="22"/>
  <c r="W43" i="22" s="1"/>
  <c r="T9" i="22"/>
  <c r="H9" i="22"/>
  <c r="H43" i="22" s="1"/>
  <c r="BL8" i="22"/>
  <c r="BK8" i="22"/>
  <c r="BG8" i="22"/>
  <c r="BF8" i="22"/>
  <c r="BE8" i="22"/>
  <c r="BD8" i="22"/>
  <c r="BC8" i="22"/>
  <c r="BB8" i="22"/>
  <c r="BA8" i="22"/>
  <c r="AZ8" i="22"/>
  <c r="AY8" i="22"/>
  <c r="AX8" i="22"/>
  <c r="AW8" i="22"/>
  <c r="AV8" i="22"/>
  <c r="AU8" i="22"/>
  <c r="AT8" i="22"/>
  <c r="AS8" i="22"/>
  <c r="AR8" i="22"/>
  <c r="AQ8" i="22"/>
  <c r="AP8" i="22"/>
  <c r="AO8" i="22"/>
  <c r="AN8" i="22"/>
  <c r="AM8" i="22"/>
  <c r="AL8" i="22"/>
  <c r="AK8" i="22"/>
  <c r="AJ8" i="22"/>
  <c r="AI8" i="22"/>
  <c r="AH8" i="22"/>
  <c r="AG8" i="22"/>
  <c r="AF8" i="22"/>
  <c r="AE8" i="22"/>
  <c r="AD8" i="22"/>
  <c r="AC8" i="22"/>
  <c r="AB8" i="22"/>
  <c r="AA8" i="22"/>
  <c r="Y8" i="22"/>
  <c r="X8" i="22"/>
  <c r="V8" i="22"/>
  <c r="U8" i="22"/>
  <c r="S8" i="22"/>
  <c r="R8" i="22"/>
  <c r="G8" i="22"/>
  <c r="F8" i="22"/>
  <c r="BM7" i="22"/>
  <c r="BI7" i="22"/>
  <c r="BI47" i="22" s="1"/>
  <c r="BH7" i="22"/>
  <c r="BH13" i="22" s="1"/>
  <c r="Z7" i="22"/>
  <c r="W7" i="22"/>
  <c r="W8" i="22" s="1"/>
  <c r="T7" i="22"/>
  <c r="T47" i="22" s="1"/>
  <c r="H7" i="22"/>
  <c r="H47" i="22" s="1"/>
  <c r="BM6" i="22"/>
  <c r="BM42" i="22" s="1"/>
  <c r="BI6" i="22"/>
  <c r="BH6" i="22"/>
  <c r="BH42" i="22" s="1"/>
  <c r="Z6" i="22"/>
  <c r="Z42" i="22" s="1"/>
  <c r="W6" i="22"/>
  <c r="W42" i="22" s="1"/>
  <c r="T6" i="22"/>
  <c r="T42" i="22" s="1"/>
  <c r="H6" i="22"/>
  <c r="H12" i="22" s="1"/>
  <c r="AX43" i="22" l="1"/>
  <c r="BJ7" i="22"/>
  <c r="BJ13" i="22" s="1"/>
  <c r="T43" i="22"/>
  <c r="BJ10" i="22"/>
  <c r="AA46" i="22"/>
  <c r="AM46" i="22"/>
  <c r="AS46" i="22"/>
  <c r="F51" i="22"/>
  <c r="M14" i="22"/>
  <c r="S14" i="22"/>
  <c r="AB51" i="22"/>
  <c r="AH51" i="22"/>
  <c r="BF14" i="22"/>
  <c r="BO17" i="22"/>
  <c r="K18" i="22"/>
  <c r="AO21" i="22"/>
  <c r="AR21" i="22"/>
  <c r="BH21" i="22"/>
  <c r="N24" i="22"/>
  <c r="Z29" i="22"/>
  <c r="AM28" i="22"/>
  <c r="AM29" i="22" s="1"/>
  <c r="Q52" i="22"/>
  <c r="Y52" i="22"/>
  <c r="AB53" i="22"/>
  <c r="AB62" i="22" s="1"/>
  <c r="R54" i="22"/>
  <c r="AA54" i="22"/>
  <c r="AJ54" i="22"/>
  <c r="BH44" i="22"/>
  <c r="AJ55" i="22"/>
  <c r="BN7" i="22"/>
  <c r="BN10" i="22"/>
  <c r="AH46" i="22"/>
  <c r="BF46" i="22"/>
  <c r="N14" i="22"/>
  <c r="BJ16" i="22"/>
  <c r="BN16" i="22" s="1"/>
  <c r="AI43" i="22"/>
  <c r="AI53" i="22" s="1"/>
  <c r="BA43" i="22"/>
  <c r="AO49" i="22"/>
  <c r="BG49" i="22"/>
  <c r="AI54" i="22"/>
  <c r="BA54" i="22"/>
  <c r="H32" i="22"/>
  <c r="AC32" i="22"/>
  <c r="AU32" i="22"/>
  <c r="AI32" i="22"/>
  <c r="AF39" i="22"/>
  <c r="AX39" i="22"/>
  <c r="AM52" i="22"/>
  <c r="BE52" i="22"/>
  <c r="AZ53" i="22"/>
  <c r="AS54" i="22"/>
  <c r="Y54" i="22"/>
  <c r="AR46" i="22"/>
  <c r="BM12" i="22"/>
  <c r="AX18" i="22"/>
  <c r="BJ27" i="22"/>
  <c r="AC29" i="22"/>
  <c r="AC51" i="22" s="1"/>
  <c r="BJ31" i="22"/>
  <c r="AI39" i="22"/>
  <c r="BA39" i="22"/>
  <c r="M52" i="22"/>
  <c r="F54" i="22"/>
  <c r="N44" i="22"/>
  <c r="N54" i="22" s="1"/>
  <c r="AM53" i="22"/>
  <c r="AM62" i="22" s="1"/>
  <c r="AX46" i="22"/>
  <c r="AF18" i="22"/>
  <c r="Z12" i="22"/>
  <c r="V51" i="22"/>
  <c r="X56" i="22"/>
  <c r="BJ19" i="22"/>
  <c r="BN19" i="22" s="1"/>
  <c r="BO19" i="22" s="1"/>
  <c r="Z48" i="22"/>
  <c r="J46" i="22"/>
  <c r="V46" i="22"/>
  <c r="AD46" i="22"/>
  <c r="AP46" i="22"/>
  <c r="BK46" i="22"/>
  <c r="J51" i="22"/>
  <c r="AE51" i="22"/>
  <c r="AK51" i="22"/>
  <c r="BC14" i="22"/>
  <c r="BL51" i="22"/>
  <c r="AK14" i="22"/>
  <c r="AK56" i="22" s="1"/>
  <c r="Z18" i="22"/>
  <c r="BH18" i="22"/>
  <c r="BH48" i="22"/>
  <c r="BH53" i="22" s="1"/>
  <c r="N18" i="22"/>
  <c r="AO43" i="22"/>
  <c r="AO53" i="22" s="1"/>
  <c r="BG43" i="22"/>
  <c r="BG53" i="22" s="1"/>
  <c r="AF21" i="22"/>
  <c r="AF46" i="22" s="1"/>
  <c r="BC46" i="22"/>
  <c r="AI48" i="22"/>
  <c r="BA48" i="22"/>
  <c r="H49" i="22"/>
  <c r="BI49" i="22"/>
  <c r="AD28" i="22"/>
  <c r="AD50" i="22" s="1"/>
  <c r="AD55" i="22" s="1"/>
  <c r="AO54" i="22"/>
  <c r="BJ35" i="22"/>
  <c r="BJ36" i="22" s="1"/>
  <c r="AL39" i="22"/>
  <c r="BD39" i="22"/>
  <c r="BJ40" i="22"/>
  <c r="BJ41" i="22" s="1"/>
  <c r="G52" i="22"/>
  <c r="U52" i="22"/>
  <c r="P53" i="22"/>
  <c r="O54" i="22"/>
  <c r="V54" i="22"/>
  <c r="AE54" i="22"/>
  <c r="AM54" i="22"/>
  <c r="AV54" i="22"/>
  <c r="V55" i="22"/>
  <c r="AE55" i="22"/>
  <c r="BC54" i="22"/>
  <c r="BM8" i="22"/>
  <c r="BM11" i="22"/>
  <c r="Q46" i="22"/>
  <c r="BD14" i="22"/>
  <c r="J56" i="22"/>
  <c r="BI18" i="22"/>
  <c r="Z21" i="22"/>
  <c r="AL29" i="22"/>
  <c r="BA32" i="22"/>
  <c r="BJ37" i="22"/>
  <c r="W39" i="22"/>
  <c r="AO39" i="22"/>
  <c r="BG39" i="22"/>
  <c r="I52" i="22"/>
  <c r="AD52" i="22"/>
  <c r="AN54" i="22"/>
  <c r="AW54" i="22"/>
  <c r="H53" i="22"/>
  <c r="BN13" i="22"/>
  <c r="H8" i="22"/>
  <c r="O14" i="22"/>
  <c r="BH8" i="22"/>
  <c r="Y56" i="22"/>
  <c r="AN14" i="22"/>
  <c r="H18" i="22"/>
  <c r="T18" i="22"/>
  <c r="AR18" i="22"/>
  <c r="K24" i="22"/>
  <c r="K56" i="22" s="1"/>
  <c r="K49" i="22"/>
  <c r="K54" i="22" s="1"/>
  <c r="AF24" i="22"/>
  <c r="AF49" i="22"/>
  <c r="AF54" i="22" s="1"/>
  <c r="AX24" i="22"/>
  <c r="AX49" i="22"/>
  <c r="BJ23" i="22"/>
  <c r="AO24" i="22"/>
  <c r="BM29" i="22"/>
  <c r="BN27" i="22"/>
  <c r="BJ38" i="22"/>
  <c r="BI42" i="22"/>
  <c r="BI52" i="22" s="1"/>
  <c r="BI12" i="22"/>
  <c r="W47" i="22"/>
  <c r="W52" i="22" s="1"/>
  <c r="W13" i="22"/>
  <c r="BI8" i="22"/>
  <c r="BI43" i="22"/>
  <c r="BI53" i="22" s="1"/>
  <c r="W48" i="22"/>
  <c r="W53" i="22" s="1"/>
  <c r="BI11" i="22"/>
  <c r="K46" i="22"/>
  <c r="W12" i="22"/>
  <c r="AC46" i="22"/>
  <c r="AO46" i="22"/>
  <c r="X51" i="22"/>
  <c r="AJ51" i="22"/>
  <c r="L14" i="22"/>
  <c r="L56" i="22" s="1"/>
  <c r="AH14" i="22"/>
  <c r="AH56" i="22" s="1"/>
  <c r="AO14" i="22"/>
  <c r="AV14" i="22"/>
  <c r="H45" i="22"/>
  <c r="H21" i="22"/>
  <c r="AC45" i="22"/>
  <c r="AC55" i="22" s="1"/>
  <c r="AC21" i="22"/>
  <c r="AU45" i="22"/>
  <c r="AU21" i="22"/>
  <c r="AU46" i="22" s="1"/>
  <c r="BI45" i="22"/>
  <c r="BI21" i="22"/>
  <c r="AI24" i="22"/>
  <c r="AI51" i="22" s="1"/>
  <c r="AI29" i="22"/>
  <c r="H44" i="22"/>
  <c r="BI54" i="22"/>
  <c r="W32" i="22"/>
  <c r="AO32" i="22"/>
  <c r="W36" i="22"/>
  <c r="Z43" i="22"/>
  <c r="H11" i="22"/>
  <c r="I14" i="22"/>
  <c r="I56" i="22" s="1"/>
  <c r="I51" i="22"/>
  <c r="AT14" i="22"/>
  <c r="BM47" i="22"/>
  <c r="BM52" i="22" s="1"/>
  <c r="BM13" i="22"/>
  <c r="BJ6" i="22"/>
  <c r="BO7" i="22"/>
  <c r="Z11" i="22"/>
  <c r="X46" i="22"/>
  <c r="BB46" i="22"/>
  <c r="BH12" i="22"/>
  <c r="Y51" i="22"/>
  <c r="BI13" i="22"/>
  <c r="F14" i="22"/>
  <c r="F56" i="22" s="1"/>
  <c r="AB14" i="22"/>
  <c r="AB56" i="22" s="1"/>
  <c r="AP14" i="22"/>
  <c r="AW14" i="22"/>
  <c r="BL14" i="22"/>
  <c r="BL56" i="22" s="1"/>
  <c r="BJ20" i="22"/>
  <c r="BM45" i="22"/>
  <c r="BM55" i="22" s="1"/>
  <c r="BM21" i="22"/>
  <c r="BM46" i="22" s="1"/>
  <c r="T21" i="22"/>
  <c r="BD21" i="22"/>
  <c r="T24" i="22"/>
  <c r="T49" i="22"/>
  <c r="T54" i="22" s="1"/>
  <c r="AL24" i="22"/>
  <c r="AL51" i="22" s="1"/>
  <c r="AL49" i="22"/>
  <c r="AL54" i="22" s="1"/>
  <c r="BD24" i="22"/>
  <c r="BD49" i="22"/>
  <c r="BD54" i="22" s="1"/>
  <c r="AC24" i="22"/>
  <c r="AN28" i="22"/>
  <c r="AM50" i="22"/>
  <c r="BM50" i="22"/>
  <c r="K29" i="22"/>
  <c r="K51" i="22" s="1"/>
  <c r="H34" i="22"/>
  <c r="T48" i="22"/>
  <c r="T53" i="22" s="1"/>
  <c r="AZ46" i="22"/>
  <c r="H42" i="22"/>
  <c r="Z47" i="22"/>
  <c r="Z52" i="22" s="1"/>
  <c r="T8" i="22"/>
  <c r="Z8" i="22"/>
  <c r="BJ8" i="22"/>
  <c r="BJ9" i="22"/>
  <c r="BO10" i="22"/>
  <c r="T52" i="22"/>
  <c r="BH47" i="22"/>
  <c r="BM43" i="22"/>
  <c r="BN9" i="22"/>
  <c r="BN11" i="22" s="1"/>
  <c r="G51" i="22"/>
  <c r="Z13" i="22"/>
  <c r="G14" i="22"/>
  <c r="G56" i="22" s="1"/>
  <c r="V14" i="22"/>
  <c r="V56" i="22" s="1"/>
  <c r="AC56" i="22"/>
  <c r="AJ14" i="22"/>
  <c r="AJ56" i="22" s="1"/>
  <c r="AX14" i="22"/>
  <c r="AC18" i="22"/>
  <c r="AO18" i="22"/>
  <c r="AU18" i="22"/>
  <c r="BG18" i="22"/>
  <c r="N45" i="22"/>
  <c r="N21" i="22"/>
  <c r="N46" i="22" s="1"/>
  <c r="AI45" i="22"/>
  <c r="AI55" i="22" s="1"/>
  <c r="AI21" i="22"/>
  <c r="AI46" i="22" s="1"/>
  <c r="BA45" i="22"/>
  <c r="BA21" i="22"/>
  <c r="BN22" i="22"/>
  <c r="BO22" i="22" s="1"/>
  <c r="W49" i="22"/>
  <c r="W24" i="22"/>
  <c r="BG24" i="22"/>
  <c r="K50" i="22"/>
  <c r="M28" i="22"/>
  <c r="BM33" i="22"/>
  <c r="BM48" i="22" s="1"/>
  <c r="BK48" i="22"/>
  <c r="BK53" i="22" s="1"/>
  <c r="AC52" i="22"/>
  <c r="AI52" i="22"/>
  <c r="AO52" i="22"/>
  <c r="AU52" i="22"/>
  <c r="BH52" i="22"/>
  <c r="BH11" i="22"/>
  <c r="T46" i="22"/>
  <c r="BD46" i="22"/>
  <c r="H13" i="22"/>
  <c r="T13" i="22"/>
  <c r="AA51" i="22"/>
  <c r="AA14" i="22"/>
  <c r="AA56" i="22" s="1"/>
  <c r="AG51" i="22"/>
  <c r="AG14" i="22"/>
  <c r="AG56" i="22" s="1"/>
  <c r="AM51" i="22"/>
  <c r="AM14" i="22"/>
  <c r="AS14" i="22"/>
  <c r="AY14" i="22"/>
  <c r="BE14" i="22"/>
  <c r="BK51" i="22"/>
  <c r="BK14" i="22"/>
  <c r="P14" i="22"/>
  <c r="AR14" i="22"/>
  <c r="AZ14" i="22"/>
  <c r="BO16" i="22"/>
  <c r="Z24" i="22"/>
  <c r="Z49" i="22"/>
  <c r="Z54" i="22" s="1"/>
  <c r="AR24" i="22"/>
  <c r="AR49" i="22"/>
  <c r="AR54" i="22" s="1"/>
  <c r="BH49" i="22"/>
  <c r="BH54" i="22" s="1"/>
  <c r="BH24" i="22"/>
  <c r="BA24" i="22"/>
  <c r="BJ25" i="22"/>
  <c r="BJ26" i="22" s="1"/>
  <c r="K48" i="22"/>
  <c r="K53" i="22" s="1"/>
  <c r="BN37" i="22"/>
  <c r="BO37" i="22" s="1"/>
  <c r="AO45" i="22"/>
  <c r="U51" i="22"/>
  <c r="U14" i="22"/>
  <c r="U56" i="22" s="1"/>
  <c r="W45" i="22"/>
  <c r="W55" i="22" s="1"/>
  <c r="W21" i="22"/>
  <c r="BG45" i="22"/>
  <c r="BG21" i="22"/>
  <c r="BG46" i="22" s="1"/>
  <c r="AL21" i="22"/>
  <c r="AL56" i="22" s="1"/>
  <c r="AF28" i="22"/>
  <c r="AF50" i="22" s="1"/>
  <c r="AF55" i="22" s="1"/>
  <c r="W54" i="22"/>
  <c r="G46" i="22"/>
  <c r="M46" i="22"/>
  <c r="S46" i="22"/>
  <c r="Y46" i="22"/>
  <c r="AE46" i="22"/>
  <c r="AK46" i="22"/>
  <c r="AQ46" i="22"/>
  <c r="AW46" i="22"/>
  <c r="BJ15" i="22"/>
  <c r="BJ47" i="22" s="1"/>
  <c r="AR48" i="22"/>
  <c r="AR53" i="22" s="1"/>
  <c r="N48" i="22"/>
  <c r="N53" i="22" s="1"/>
  <c r="BJ30" i="22"/>
  <c r="BJ32" i="22" s="1"/>
  <c r="BN31" i="22"/>
  <c r="BJ33" i="22"/>
  <c r="BJ34" i="22" s="1"/>
  <c r="BK39" i="22"/>
  <c r="N52" i="22"/>
  <c r="AA53" i="22"/>
  <c r="AG53" i="22"/>
  <c r="AG62" i="22" s="1"/>
  <c r="F55" i="22"/>
  <c r="BA52" i="22"/>
  <c r="BG52" i="22"/>
  <c r="AT53" i="22"/>
  <c r="AF48" i="22"/>
  <c r="AF53" i="22" s="1"/>
  <c r="AX48" i="22"/>
  <c r="AX53" i="22" s="1"/>
  <c r="BM49" i="22"/>
  <c r="BM54" i="22" s="1"/>
  <c r="BN40" i="22"/>
  <c r="BN41" i="22" s="1"/>
  <c r="BO41" i="22" s="1"/>
  <c r="AJ52" i="22"/>
  <c r="AV52" i="22"/>
  <c r="Q53" i="22"/>
  <c r="G54" i="22"/>
  <c r="AK55" i="22"/>
  <c r="BG54" i="22"/>
  <c r="BC52" i="22"/>
  <c r="AQ54" i="22"/>
  <c r="AX54" i="22"/>
  <c r="AC49" i="22"/>
  <c r="AC54" i="22" s="1"/>
  <c r="AU49" i="22"/>
  <c r="AU54" i="22" s="1"/>
  <c r="Z55" i="22"/>
  <c r="AL48" i="22"/>
  <c r="AL53" i="22" s="1"/>
  <c r="BD48" i="22"/>
  <c r="BD53" i="22" s="1"/>
  <c r="BI32" i="22"/>
  <c r="BN35" i="22"/>
  <c r="L52" i="22"/>
  <c r="AK54" i="22"/>
  <c r="K55" i="22"/>
  <c r="AF52" i="22"/>
  <c r="AL52" i="22"/>
  <c r="AR52" i="22"/>
  <c r="AX52" i="22"/>
  <c r="BD52" i="22"/>
  <c r="L53" i="22"/>
  <c r="R53" i="22"/>
  <c r="X53" i="22"/>
  <c r="AD53" i="22"/>
  <c r="AV53" i="22"/>
  <c r="BB53" i="22"/>
  <c r="M53" i="22"/>
  <c r="S53" i="22"/>
  <c r="Y53" i="22"/>
  <c r="Y62" i="22" s="1"/>
  <c r="AE53" i="22"/>
  <c r="AE62" i="22" s="1"/>
  <c r="AK53" i="22"/>
  <c r="AK62" i="22" s="1"/>
  <c r="AW53" i="22"/>
  <c r="BC53" i="22"/>
  <c r="Q54" i="22"/>
  <c r="I55" i="22"/>
  <c r="U55" i="22"/>
  <c r="AG55" i="22"/>
  <c r="AM55" i="22"/>
  <c r="BK55" i="22"/>
  <c r="BO40" i="22" l="1"/>
  <c r="AD29" i="22"/>
  <c r="AD51" i="22" s="1"/>
  <c r="AM56" i="22"/>
  <c r="BH46" i="22"/>
  <c r="Z53" i="22"/>
  <c r="BJ39" i="22"/>
  <c r="BJ43" i="22"/>
  <c r="Z46" i="22"/>
  <c r="BA53" i="22"/>
  <c r="BO31" i="22"/>
  <c r="BM53" i="22"/>
  <c r="BI14" i="22"/>
  <c r="BN30" i="22"/>
  <c r="BJ44" i="22"/>
  <c r="BJ18" i="22"/>
  <c r="BN15" i="22"/>
  <c r="H51" i="22"/>
  <c r="H14" i="22"/>
  <c r="BO13" i="22"/>
  <c r="H46" i="22"/>
  <c r="Z51" i="22"/>
  <c r="Z14" i="22"/>
  <c r="Z56" i="22" s="1"/>
  <c r="H55" i="22"/>
  <c r="W46" i="22"/>
  <c r="W51" i="22"/>
  <c r="W14" i="22"/>
  <c r="W56" i="22" s="1"/>
  <c r="BJ24" i="22"/>
  <c r="BJ49" i="22"/>
  <c r="BN23" i="22"/>
  <c r="BJ48" i="22"/>
  <c r="BJ53" i="22" s="1"/>
  <c r="M50" i="22"/>
  <c r="M55" i="22" s="1"/>
  <c r="M29" i="22"/>
  <c r="N28" i="22"/>
  <c r="BN38" i="22"/>
  <c r="H54" i="22"/>
  <c r="BA46" i="22"/>
  <c r="BJ11" i="22"/>
  <c r="AF29" i="22"/>
  <c r="BK56" i="22"/>
  <c r="AL46" i="22"/>
  <c r="AI56" i="22"/>
  <c r="BM14" i="22"/>
  <c r="BO11" i="22"/>
  <c r="BI46" i="22"/>
  <c r="BO27" i="22"/>
  <c r="BN36" i="22"/>
  <c r="BO36" i="22" s="1"/>
  <c r="BO35" i="22"/>
  <c r="BH14" i="22"/>
  <c r="T14" i="22"/>
  <c r="BM34" i="22"/>
  <c r="BM51" i="22" s="1"/>
  <c r="BN33" i="22"/>
  <c r="BN25" i="22"/>
  <c r="BN43" i="22"/>
  <c r="BO9" i="22"/>
  <c r="H52" i="22"/>
  <c r="AN50" i="22"/>
  <c r="AN55" i="22" s="1"/>
  <c r="AN29" i="22"/>
  <c r="AN51" i="22" s="1"/>
  <c r="AO28" i="22"/>
  <c r="BJ45" i="22"/>
  <c r="BN20" i="22"/>
  <c r="BJ21" i="22"/>
  <c r="BJ42" i="22"/>
  <c r="BJ52" i="22" s="1"/>
  <c r="BN6" i="22"/>
  <c r="BJ12" i="22"/>
  <c r="BN48" i="22" l="1"/>
  <c r="BO48" i="22" s="1"/>
  <c r="AD56" i="22"/>
  <c r="BM56" i="22"/>
  <c r="AO50" i="22"/>
  <c r="AO55" i="22" s="1"/>
  <c r="AO29" i="22"/>
  <c r="N50" i="22"/>
  <c r="N55" i="22" s="1"/>
  <c r="N29" i="22"/>
  <c r="H56" i="22"/>
  <c r="BJ54" i="22"/>
  <c r="AF56" i="22"/>
  <c r="AF51" i="22"/>
  <c r="M51" i="22"/>
  <c r="M56" i="22"/>
  <c r="BN44" i="22"/>
  <c r="BO30" i="22"/>
  <c r="BN53" i="22"/>
  <c r="BO53" i="22" s="1"/>
  <c r="BO43" i="22"/>
  <c r="O28" i="22"/>
  <c r="BN32" i="22"/>
  <c r="BO32" i="22" s="1"/>
  <c r="AN56" i="22"/>
  <c r="BO38" i="22"/>
  <c r="BN39" i="22"/>
  <c r="BO39" i="22" s="1"/>
  <c r="BN45" i="22"/>
  <c r="BO20" i="22"/>
  <c r="BN21" i="22"/>
  <c r="BO21" i="22" s="1"/>
  <c r="BN26" i="22"/>
  <c r="BO26" i="22" s="1"/>
  <c r="BO25" i="22"/>
  <c r="BN49" i="22"/>
  <c r="BO49" i="22" s="1"/>
  <c r="BO23" i="22"/>
  <c r="BN24" i="22"/>
  <c r="BN18" i="22"/>
  <c r="BO18" i="22" s="1"/>
  <c r="BN47" i="22"/>
  <c r="BO47" i="22" s="1"/>
  <c r="BO15" i="22"/>
  <c r="BN34" i="22"/>
  <c r="BO34" i="22" s="1"/>
  <c r="BO33" i="22"/>
  <c r="BJ46" i="22"/>
  <c r="BJ14" i="22"/>
  <c r="BN42" i="22"/>
  <c r="BN12" i="22"/>
  <c r="BO6" i="22"/>
  <c r="BN8" i="22"/>
  <c r="BO8" i="22" s="1"/>
  <c r="AP28" i="22"/>
  <c r="AO51" i="22" l="1"/>
  <c r="AO56" i="22"/>
  <c r="BN54" i="22"/>
  <c r="BO54" i="22" s="1"/>
  <c r="BO44" i="22"/>
  <c r="BN46" i="22"/>
  <c r="BO46" i="22" s="1"/>
  <c r="BO12" i="22"/>
  <c r="BN14" i="22"/>
  <c r="BO24" i="22"/>
  <c r="N51" i="22"/>
  <c r="N56" i="22"/>
  <c r="BN52" i="22"/>
  <c r="BO52" i="22" s="1"/>
  <c r="BO42" i="22"/>
  <c r="BO45" i="22"/>
  <c r="O50" i="22"/>
  <c r="O55" i="22" s="1"/>
  <c r="O29" i="22"/>
  <c r="P28" i="22"/>
  <c r="AP50" i="22"/>
  <c r="AP55" i="22" s="1"/>
  <c r="AP29" i="22"/>
  <c r="AQ28" i="22"/>
  <c r="AQ50" i="22" l="1"/>
  <c r="AQ55" i="22" s="1"/>
  <c r="AQ29" i="22"/>
  <c r="P50" i="22"/>
  <c r="P55" i="22" s="1"/>
  <c r="P29" i="22"/>
  <c r="O51" i="22"/>
  <c r="O56" i="22"/>
  <c r="BO14" i="22"/>
  <c r="AR28" i="22"/>
  <c r="AS28" i="22" s="1"/>
  <c r="Q28" i="22"/>
  <c r="AP51" i="22"/>
  <c r="AP56" i="22"/>
  <c r="AQ51" i="22" l="1"/>
  <c r="AQ56" i="22"/>
  <c r="AS50" i="22"/>
  <c r="AS55" i="22" s="1"/>
  <c r="AS29" i="22"/>
  <c r="Q50" i="22"/>
  <c r="Q55" i="22" s="1"/>
  <c r="Q29" i="22"/>
  <c r="AR50" i="22"/>
  <c r="AR55" i="22" s="1"/>
  <c r="AT28" i="22"/>
  <c r="AR29" i="22"/>
  <c r="R28" i="22"/>
  <c r="P51" i="22"/>
  <c r="P56" i="22"/>
  <c r="Q51" i="22" l="1"/>
  <c r="Q56" i="22"/>
  <c r="AR56" i="22"/>
  <c r="AR51" i="22"/>
  <c r="R50" i="22"/>
  <c r="R55" i="22" s="1"/>
  <c r="R29" i="22"/>
  <c r="BH28" i="22"/>
  <c r="S28" i="22"/>
  <c r="AT50" i="22"/>
  <c r="AT55" i="22" s="1"/>
  <c r="AV28" i="22"/>
  <c r="AT29" i="22"/>
  <c r="AU28" i="22"/>
  <c r="AS51" i="22"/>
  <c r="AS56" i="22"/>
  <c r="AT51" i="22" l="1"/>
  <c r="AT56" i="22"/>
  <c r="AV50" i="22"/>
  <c r="AV55" i="22" s="1"/>
  <c r="AV29" i="22"/>
  <c r="R51" i="22"/>
  <c r="R56" i="22"/>
  <c r="S50" i="22"/>
  <c r="S55" i="22" s="1"/>
  <c r="S29" i="22"/>
  <c r="BI28" i="22"/>
  <c r="BH50" i="22"/>
  <c r="BH55" i="22" s="1"/>
  <c r="BH29" i="22"/>
  <c r="AU50" i="22"/>
  <c r="AU55" i="22" s="1"/>
  <c r="AU29" i="22"/>
  <c r="AW28" i="22"/>
  <c r="AX28" i="22" s="1"/>
  <c r="T28" i="22"/>
  <c r="AV51" i="22" l="1"/>
  <c r="AV56" i="22"/>
  <c r="BI50" i="22"/>
  <c r="BI55" i="22" s="1"/>
  <c r="BI29" i="22"/>
  <c r="AW50" i="22"/>
  <c r="AW55" i="22" s="1"/>
  <c r="AW29" i="22"/>
  <c r="AY28" i="22"/>
  <c r="S51" i="22"/>
  <c r="S56" i="22"/>
  <c r="BH51" i="22"/>
  <c r="BH56" i="22"/>
  <c r="AX50" i="22"/>
  <c r="AX55" i="22" s="1"/>
  <c r="AZ28" i="22"/>
  <c r="AX29" i="22"/>
  <c r="T50" i="22"/>
  <c r="T55" i="22" s="1"/>
  <c r="T29" i="22"/>
  <c r="BJ28" i="22"/>
  <c r="AU51" i="22"/>
  <c r="AU56" i="22"/>
  <c r="AW51" i="22" l="1"/>
  <c r="AW56" i="22"/>
  <c r="BJ50" i="22"/>
  <c r="BJ55" i="22" s="1"/>
  <c r="BN28" i="22"/>
  <c r="BJ29" i="22"/>
  <c r="T51" i="22"/>
  <c r="T56" i="22"/>
  <c r="BI51" i="22"/>
  <c r="BI56" i="22"/>
  <c r="AX51" i="22"/>
  <c r="AX56" i="22"/>
  <c r="AZ50" i="22"/>
  <c r="AZ55" i="22" s="1"/>
  <c r="AZ29" i="22"/>
  <c r="AY50" i="22"/>
  <c r="AY55" i="22" s="1"/>
  <c r="AY29" i="22"/>
  <c r="BA28" i="22"/>
  <c r="BJ51" i="22" l="1"/>
  <c r="BJ56" i="22"/>
  <c r="AY51" i="22"/>
  <c r="AY56" i="22"/>
  <c r="BN50" i="22"/>
  <c r="BO28" i="22"/>
  <c r="BN29" i="22"/>
  <c r="BA50" i="22"/>
  <c r="BA55" i="22" s="1"/>
  <c r="BA29" i="22"/>
  <c r="BC28" i="22"/>
  <c r="AZ51" i="22"/>
  <c r="AZ56" i="22"/>
  <c r="BB28" i="22"/>
  <c r="BO50" i="22" l="1"/>
  <c r="BN55" i="22"/>
  <c r="BO55" i="22" s="1"/>
  <c r="BC50" i="22"/>
  <c r="BC55" i="22" s="1"/>
  <c r="BC29" i="22"/>
  <c r="BA51" i="22"/>
  <c r="BA56" i="22"/>
  <c r="BB50" i="22"/>
  <c r="BB55" i="22" s="1"/>
  <c r="BB29" i="22"/>
  <c r="BD28" i="22"/>
  <c r="BO29" i="22"/>
  <c r="BN51" i="22"/>
  <c r="BO51" i="22" s="1"/>
  <c r="BN56" i="22"/>
  <c r="BO56" i="22" s="1"/>
  <c r="BC56" i="22" l="1"/>
  <c r="BC51" i="22"/>
  <c r="BD50" i="22"/>
  <c r="BD55" i="22" s="1"/>
  <c r="BD29" i="22"/>
  <c r="BE28" i="22"/>
  <c r="BB56" i="22"/>
  <c r="BB51" i="22"/>
  <c r="BE50" i="22" l="1"/>
  <c r="BE55" i="22" s="1"/>
  <c r="BE29" i="22"/>
  <c r="BF28" i="22"/>
  <c r="BG28" i="22" s="1"/>
  <c r="BD56" i="22"/>
  <c r="BD51" i="22"/>
  <c r="BG29" i="22" l="1"/>
  <c r="BG50" i="22"/>
  <c r="BG55" i="22" s="1"/>
  <c r="BE51" i="22"/>
  <c r="BE56" i="22"/>
  <c r="BF50" i="22"/>
  <c r="BF55" i="22" s="1"/>
  <c r="BF29" i="22"/>
  <c r="BF56" i="22" l="1"/>
  <c r="BF51" i="22"/>
  <c r="BG56" i="22"/>
  <c r="BG51" i="22"/>
  <c r="E25" i="9" l="1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Z16" i="9" l="1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Z18" i="9" l="1"/>
  <c r="D18" i="9"/>
  <c r="J18" i="9"/>
  <c r="P18" i="9"/>
  <c r="G18" i="9"/>
  <c r="M18" i="9"/>
  <c r="S18" i="9"/>
  <c r="Y18" i="9"/>
  <c r="N18" i="9"/>
  <c r="O18" i="9"/>
  <c r="V18" i="9"/>
  <c r="I18" i="9"/>
  <c r="U18" i="9"/>
  <c r="E18" i="9"/>
  <c r="K18" i="9"/>
  <c r="Q18" i="9"/>
  <c r="W18" i="9"/>
  <c r="F18" i="9"/>
  <c r="L18" i="9"/>
  <c r="R18" i="9"/>
  <c r="X18" i="9"/>
  <c r="H18" i="9"/>
  <c r="T18" i="9"/>
</calcChain>
</file>

<file path=xl/sharedStrings.xml><?xml version="1.0" encoding="utf-8"?>
<sst xmlns="http://schemas.openxmlformats.org/spreadsheetml/2006/main" count="182" uniqueCount="69">
  <si>
    <t>Lp.</t>
  </si>
  <si>
    <t>Zmiana</t>
  </si>
  <si>
    <t>Organizowanie kolejowych przewozów pasażerskich realizowanych w ramach Podmiejskiej Kolej Aglomeracyjnej - PKA</t>
  </si>
  <si>
    <t>Rozbudowa drogi wojewódzkiej nr 867 polegająca na budowie ścieżki pieszo-rowerowej na odcinku od km ok. 39+958 do km 45+076 i ok. 45+413 do 45+613</t>
  </si>
  <si>
    <t>Utrzymanie projektu pn. Podkarpacki System Informacji Medycznej "PSIM"</t>
  </si>
  <si>
    <t>Utrzymanie projektu pn. Podkarpacki System Informacji Przestrzennej  "PSIP"</t>
  </si>
  <si>
    <t>Wyszczególnienie</t>
  </si>
  <si>
    <t>Załącznik nr 2 do uzasadnienia 
do projektu Uchwały Sejmiku Województwa Podkarpackiego w sprawie zmian w Wieloletniej Prognozie Finansowej Województwa Podkarpackiego na lata 2023 - 2045</t>
  </si>
  <si>
    <t>Jednostka realizująca / departament nadzorujący</t>
  </si>
  <si>
    <t>Nazwa przedsięwzięcia / Uwagi</t>
  </si>
  <si>
    <t>Źródło finansowania</t>
  </si>
  <si>
    <t>Wartość zadania ogółem</t>
  </si>
  <si>
    <t>razem zmiany w latach 2023-2030</t>
  </si>
  <si>
    <t xml:space="preserve">razem nakłady poniesione do końca 2022r. </t>
  </si>
  <si>
    <t>razem</t>
  </si>
  <si>
    <t>Przed zmianą</t>
  </si>
  <si>
    <t>Po zmianie</t>
  </si>
  <si>
    <t>WPF 2018</t>
  </si>
  <si>
    <t>wnioskowane zmiany</t>
  </si>
  <si>
    <t>po zmianach</t>
  </si>
  <si>
    <t>WPF 2019</t>
  </si>
  <si>
    <t>WPF 2020</t>
  </si>
  <si>
    <t>WPF 2021</t>
  </si>
  <si>
    <t>WPF 2022</t>
  </si>
  <si>
    <t>WPF 2023</t>
  </si>
  <si>
    <t>nakłady poniesione do końca 2022r.</t>
  </si>
  <si>
    <t>po zmianach do końca 2022r.</t>
  </si>
  <si>
    <t>budżet UE</t>
  </si>
  <si>
    <t>bieżące</t>
  </si>
  <si>
    <t>majątkowe</t>
  </si>
  <si>
    <t>środki własne</t>
  </si>
  <si>
    <t>budżet państwa</t>
  </si>
  <si>
    <t>inne</t>
  </si>
  <si>
    <t>Bieżące</t>
  </si>
  <si>
    <t xml:space="preserve">razem </t>
  </si>
  <si>
    <t>Majątkowe</t>
  </si>
  <si>
    <t>OGÓŁEM</t>
  </si>
  <si>
    <t xml:space="preserve"> </t>
  </si>
  <si>
    <t>Tabela Nr 1. Zestawienie zmian wskaźników spłaty zadłużenia w latach 2023 - 2045</t>
  </si>
  <si>
    <t>Wskaźnik spłaty zobowiązań wiersz 8.1 z zał. Nr 1 do WPF (relacja określona po lewej stronie wzoru)</t>
  </si>
  <si>
    <t>Dopuszczalny wskaźnik spłaty zobowiązań wiersz 8.3.1 z zał. Nr 1 do WPF</t>
  </si>
  <si>
    <t>zmiana wskaźnika spłaty zobowiązań (relacja określona po lewej stronie wzoru)  (pozycja 3 - 1)</t>
  </si>
  <si>
    <t>zmiana dopuszczalnego wskaźnika spłaty (pozycja 4 - 2)</t>
  </si>
  <si>
    <t>relacja przed zmianą (pozycja 2 - 1)</t>
  </si>
  <si>
    <t>relacja po zmianie (pozycja 4 - 3)</t>
  </si>
  <si>
    <t>zmiana relacji (pozycja 8 - 7)</t>
  </si>
  <si>
    <t xml:space="preserve">Modernizacja dachu i elewacji budynku Małej Sceny </t>
  </si>
  <si>
    <t>Dotacja celowa na rzecz beneficjentów priorytetu 7 FEP 2021-2027</t>
  </si>
  <si>
    <t>DT</t>
  </si>
  <si>
    <t>EN</t>
  </si>
  <si>
    <t>Zmiana w dochodach bieżących</t>
  </si>
  <si>
    <t>Obciążenia</t>
  </si>
  <si>
    <t>Tabela Nr 2. Zestawienie zmian wysokości wydatków przeznaczonych na realizację przyszłych inwestycji jednorocznych</t>
  </si>
  <si>
    <t>Załącznik nr 1 do uzasadnienia 
do projektu Uchwały Sejmiku Województwa Podkarpackiego w sprawie zmian w Wieloletniej Prognozie Finansowej Województwa Podkarpackiego na lata 2023 - 2045</t>
  </si>
  <si>
    <t>WUP / RP</t>
  </si>
  <si>
    <t xml:space="preserve">
Podkarpackie Centrum Integracji Cudzoziemców
(RPO WP 2014-2020)
</t>
  </si>
  <si>
    <t>Zakup taboru kolejowego do wykonywania przewozów pasażerskich na terenie Województwa Podkarpackiego - etap II
(RPO WP 2014-2020)</t>
  </si>
  <si>
    <t>środki UE</t>
  </si>
  <si>
    <t>PZDW / DT</t>
  </si>
  <si>
    <t>Modernizacja podkarpackich dróg wojewódzkich w Bieszczadach - DW 894 Polańczyk - Wołkowyja
(Rządowy Fundusz Polski Ład: Program Inwestycji Strategicznych)</t>
  </si>
  <si>
    <r>
      <t xml:space="preserve">Budowa DW nr 858 Zarzecze - granica województwa na odcinku Dąbrowica - Sieraków
</t>
    </r>
    <r>
      <rPr>
        <b/>
        <sz val="18"/>
        <rFont val="Arial"/>
        <family val="2"/>
        <charset val="238"/>
      </rPr>
      <t>(zmiana lat realizacji zadania 2022-2024)</t>
    </r>
  </si>
  <si>
    <t xml:space="preserve">DO </t>
  </si>
  <si>
    <r>
      <t xml:space="preserve">Podkarpackie wspiera lekarskie specjalizacje deficytowe
</t>
    </r>
    <r>
      <rPr>
        <b/>
        <sz val="18"/>
        <rFont val="Arial"/>
        <family val="2"/>
        <charset val="238"/>
      </rPr>
      <t>(zmiana lat realizacji zadania 2023-2026)</t>
    </r>
  </si>
  <si>
    <t>SI</t>
  </si>
  <si>
    <t>TABELARYCZNE ZESTAWIENIE WNIOSKÓW O DOKONANIE ZMIAN LIMITÓW WYDATKÓW W WPF NA LATA 2023 - 2045</t>
  </si>
  <si>
    <t>WPF 
listopad</t>
  </si>
  <si>
    <t>WPF 
grudzień</t>
  </si>
  <si>
    <t xml:space="preserve">WPF listopad </t>
  </si>
  <si>
    <t>WPF grudzień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</si>
</sst>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5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22"/>
      <name val="Czcionka tekstu podstawowego"/>
      <charset val="238"/>
    </font>
    <font>
      <sz val="11"/>
      <name val="Czcionka tekstu podstawowego"/>
      <family val="2"/>
      <charset val="238"/>
    </font>
    <font>
      <b/>
      <sz val="24"/>
      <color theme="1"/>
      <name val="Czcionka tekstu podstawowego"/>
      <charset val="238"/>
    </font>
    <font>
      <b/>
      <sz val="24"/>
      <name val="Czcionka tekstu podstawowego"/>
      <charset val="238"/>
    </font>
    <font>
      <sz val="15"/>
      <name val="Czcionka tekstu podstawowego"/>
      <family val="2"/>
      <charset val="238"/>
    </font>
    <font>
      <sz val="17"/>
      <color theme="1"/>
      <name val="Arial"/>
      <family val="2"/>
      <charset val="238"/>
    </font>
    <font>
      <sz val="15"/>
      <color theme="1"/>
      <name val="Czcionka tekstu podstawowego"/>
      <family val="2"/>
      <charset val="238"/>
    </font>
    <font>
      <b/>
      <sz val="15"/>
      <color theme="1"/>
      <name val="Czcionka tekstu podstawowego"/>
      <family val="2"/>
      <charset val="238"/>
    </font>
    <font>
      <sz val="15"/>
      <name val="Arial"/>
      <family val="2"/>
      <charset val="238"/>
    </font>
    <font>
      <sz val="15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8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sz val="24"/>
      <color theme="1"/>
      <name val="Calibri"/>
      <family val="2"/>
      <charset val="238"/>
      <scheme val="minor"/>
    </font>
    <font>
      <strike/>
      <sz val="18"/>
      <name val="Arial"/>
      <family val="2"/>
      <charset val="238"/>
    </font>
    <font>
      <sz val="12"/>
      <name val="Calibri"/>
      <family val="2"/>
      <charset val="238"/>
      <scheme val="minor"/>
    </font>
    <font>
      <sz val="17"/>
      <color theme="1"/>
      <name val="Czcionka tekstu podstawowego"/>
      <family val="2"/>
      <charset val="238"/>
    </font>
    <font>
      <sz val="20"/>
      <color theme="1"/>
      <name val="Czcionka tekstu podstawowego"/>
      <family val="2"/>
      <charset val="238"/>
    </font>
    <font>
      <sz val="16"/>
      <name val="Czcionka tekstu podstawowego"/>
      <family val="2"/>
      <charset val="238"/>
    </font>
    <font>
      <sz val="15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3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1">
    <xf numFmtId="0" fontId="0" fillId="0" borderId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9" fontId="19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99">
    <xf numFmtId="0" fontId="0" fillId="0" borderId="0" xfId="0"/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23" fillId="0" borderId="0" xfId="2" applyFont="1" applyAlignment="1">
      <alignment vertical="center" wrapText="1"/>
    </xf>
    <xf numFmtId="0" fontId="21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23" fillId="0" borderId="5" xfId="0" applyNumberFormat="1" applyFont="1" applyBorder="1" applyAlignment="1">
      <alignment vertical="center"/>
    </xf>
    <xf numFmtId="3" fontId="25" fillId="0" borderId="5" xfId="0" applyNumberFormat="1" applyFont="1" applyBorder="1" applyAlignment="1">
      <alignment vertical="center"/>
    </xf>
    <xf numFmtId="0" fontId="19" fillId="2" borderId="0" xfId="2" applyFill="1"/>
    <xf numFmtId="0" fontId="27" fillId="2" borderId="0" xfId="2" applyFont="1" applyFill="1"/>
    <xf numFmtId="0" fontId="19" fillId="0" borderId="0" xfId="2"/>
    <xf numFmtId="0" fontId="28" fillId="2" borderId="0" xfId="2" applyFont="1" applyFill="1" applyAlignment="1">
      <alignment vertical="center"/>
    </xf>
    <xf numFmtId="0" fontId="29" fillId="2" borderId="0" xfId="2" applyFont="1" applyFill="1" applyAlignment="1">
      <alignment vertical="center"/>
    </xf>
    <xf numFmtId="0" fontId="28" fillId="0" borderId="0" xfId="2" applyFont="1" applyAlignment="1">
      <alignment vertical="center"/>
    </xf>
    <xf numFmtId="0" fontId="35" fillId="0" borderId="28" xfId="2" applyFont="1" applyBorder="1" applyAlignment="1">
      <alignment horizontal="center" vertical="center" wrapText="1"/>
    </xf>
    <xf numFmtId="0" fontId="35" fillId="0" borderId="11" xfId="2" applyFont="1" applyBorder="1" applyAlignment="1">
      <alignment horizontal="center" vertical="center" wrapText="1"/>
    </xf>
    <xf numFmtId="0" fontId="35" fillId="0" borderId="26" xfId="2" applyFont="1" applyBorder="1" applyAlignment="1">
      <alignment horizontal="center" vertical="center" wrapText="1"/>
    </xf>
    <xf numFmtId="0" fontId="34" fillId="0" borderId="26" xfId="2" applyFont="1" applyBorder="1" applyAlignment="1">
      <alignment horizontal="center" vertical="center" wrapText="1"/>
    </xf>
    <xf numFmtId="0" fontId="34" fillId="0" borderId="11" xfId="2" applyFont="1" applyBorder="1" applyAlignment="1">
      <alignment horizontal="center" vertical="center" wrapText="1"/>
    </xf>
    <xf numFmtId="0" fontId="35" fillId="0" borderId="10" xfId="2" applyFont="1" applyBorder="1" applyAlignment="1">
      <alignment horizontal="center" vertical="center" wrapText="1"/>
    </xf>
    <xf numFmtId="3" fontId="38" fillId="0" borderId="58" xfId="2" applyNumberFormat="1" applyFont="1" applyBorder="1" applyAlignment="1">
      <alignment horizontal="right" vertical="center"/>
    </xf>
    <xf numFmtId="3" fontId="38" fillId="0" borderId="59" xfId="2" applyNumberFormat="1" applyFont="1" applyBorder="1" applyAlignment="1">
      <alignment horizontal="right" vertical="center"/>
    </xf>
    <xf numFmtId="3" fontId="39" fillId="0" borderId="57" xfId="2" applyNumberFormat="1" applyFont="1" applyBorder="1" applyAlignment="1">
      <alignment horizontal="right" vertical="center" wrapText="1"/>
    </xf>
    <xf numFmtId="3" fontId="38" fillId="2" borderId="59" xfId="2" applyNumberFormat="1" applyFont="1" applyFill="1" applyBorder="1" applyAlignment="1">
      <alignment horizontal="right" vertical="center"/>
    </xf>
    <xf numFmtId="3" fontId="39" fillId="0" borderId="58" xfId="2" applyNumberFormat="1" applyFont="1" applyBorder="1" applyAlignment="1">
      <alignment horizontal="right" vertical="center" wrapText="1"/>
    </xf>
    <xf numFmtId="0" fontId="40" fillId="0" borderId="0" xfId="2" applyFont="1"/>
    <xf numFmtId="3" fontId="39" fillId="0" borderId="61" xfId="2" applyNumberFormat="1" applyFont="1" applyBorder="1" applyAlignment="1">
      <alignment horizontal="right" vertical="center" wrapText="1"/>
    </xf>
    <xf numFmtId="3" fontId="39" fillId="0" borderId="8" xfId="2" applyNumberFormat="1" applyFont="1" applyBorder="1" applyAlignment="1">
      <alignment horizontal="right" vertical="center" wrapText="1"/>
    </xf>
    <xf numFmtId="3" fontId="39" fillId="0" borderId="19" xfId="2" applyNumberFormat="1" applyFont="1" applyBorder="1" applyAlignment="1">
      <alignment horizontal="right" vertical="center" wrapText="1"/>
    </xf>
    <xf numFmtId="3" fontId="39" fillId="0" borderId="62" xfId="2" applyNumberFormat="1" applyFont="1" applyBorder="1" applyAlignment="1">
      <alignment horizontal="right" vertical="center" wrapText="1"/>
    </xf>
    <xf numFmtId="3" fontId="38" fillId="4" borderId="64" xfId="2" applyNumberFormat="1" applyFont="1" applyFill="1" applyBorder="1" applyAlignment="1">
      <alignment horizontal="right" vertical="center"/>
    </xf>
    <xf numFmtId="3" fontId="38" fillId="4" borderId="66" xfId="2" applyNumberFormat="1" applyFont="1" applyFill="1" applyBorder="1" applyAlignment="1">
      <alignment horizontal="right" vertical="center"/>
    </xf>
    <xf numFmtId="3" fontId="38" fillId="4" borderId="65" xfId="2" applyNumberFormat="1" applyFont="1" applyFill="1" applyBorder="1" applyAlignment="1">
      <alignment horizontal="right" vertical="center"/>
    </xf>
    <xf numFmtId="3" fontId="39" fillId="2" borderId="59" xfId="2" applyNumberFormat="1" applyFont="1" applyFill="1" applyBorder="1" applyAlignment="1">
      <alignment horizontal="right" vertical="center" wrapText="1"/>
    </xf>
    <xf numFmtId="3" fontId="39" fillId="0" borderId="27" xfId="2" applyNumberFormat="1" applyFont="1" applyBorder="1" applyAlignment="1">
      <alignment horizontal="right" vertical="center" wrapText="1"/>
    </xf>
    <xf numFmtId="3" fontId="39" fillId="0" borderId="18" xfId="2" applyNumberFormat="1" applyFont="1" applyBorder="1" applyAlignment="1">
      <alignment horizontal="right" vertical="center" wrapText="1"/>
    </xf>
    <xf numFmtId="3" fontId="38" fillId="3" borderId="59" xfId="2" applyNumberFormat="1" applyFont="1" applyFill="1" applyBorder="1" applyAlignment="1">
      <alignment horizontal="right" vertical="center"/>
    </xf>
    <xf numFmtId="0" fontId="42" fillId="0" borderId="0" xfId="2" applyFont="1"/>
    <xf numFmtId="0" fontId="21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3" fillId="0" borderId="5" xfId="18" applyFont="1" applyBorder="1" applyAlignment="1">
      <alignment horizontal="center" vertical="center" wrapText="1"/>
    </xf>
    <xf numFmtId="0" fontId="23" fillId="0" borderId="5" xfId="19" applyFont="1" applyBorder="1" applyAlignment="1">
      <alignment vertical="center" wrapText="1"/>
    </xf>
    <xf numFmtId="10" fontId="22" fillId="0" borderId="5" xfId="17" applyNumberFormat="1" applyFont="1" applyFill="1" applyBorder="1" applyAlignment="1">
      <alignment horizontal="right" vertical="center"/>
    </xf>
    <xf numFmtId="10" fontId="22" fillId="2" borderId="5" xfId="17" applyNumberFormat="1" applyFont="1" applyFill="1" applyBorder="1" applyAlignment="1">
      <alignment horizontal="right" vertical="center"/>
    </xf>
    <xf numFmtId="10" fontId="22" fillId="0" borderId="5" xfId="17" applyNumberFormat="1" applyFont="1" applyBorder="1" applyAlignment="1">
      <alignment vertical="center"/>
    </xf>
    <xf numFmtId="10" fontId="22" fillId="0" borderId="5" xfId="17" applyNumberFormat="1" applyFont="1" applyBorder="1" applyAlignment="1">
      <alignment horizontal="right" vertical="center"/>
    </xf>
    <xf numFmtId="3" fontId="23" fillId="0" borderId="5" xfId="19" applyNumberFormat="1" applyFont="1" applyBorder="1" applyAlignment="1">
      <alignment vertical="center" wrapText="1"/>
    </xf>
    <xf numFmtId="10" fontId="22" fillId="0" borderId="5" xfId="18" applyNumberFormat="1" applyFont="1" applyBorder="1" applyAlignment="1">
      <alignment horizontal="right" vertical="center"/>
    </xf>
    <xf numFmtId="0" fontId="19" fillId="0" borderId="6" xfId="0" applyFont="1" applyBorder="1" applyAlignment="1">
      <alignment horizontal="center"/>
    </xf>
    <xf numFmtId="0" fontId="19" fillId="0" borderId="9" xfId="0" applyFont="1" applyBorder="1"/>
    <xf numFmtId="0" fontId="19" fillId="0" borderId="7" xfId="0" applyFont="1" applyBorder="1"/>
    <xf numFmtId="10" fontId="22" fillId="0" borderId="5" xfId="17" applyNumberFormat="1" applyFont="1" applyBorder="1"/>
    <xf numFmtId="0" fontId="19" fillId="0" borderId="5" xfId="0" applyFont="1" applyBorder="1" applyAlignment="1">
      <alignment horizontal="right" vertical="center"/>
    </xf>
    <xf numFmtId="10" fontId="22" fillId="0" borderId="5" xfId="0" applyNumberFormat="1" applyFont="1" applyBorder="1"/>
    <xf numFmtId="0" fontId="22" fillId="0" borderId="6" xfId="0" applyFont="1" applyBorder="1" applyAlignment="1">
      <alignment horizontal="center"/>
    </xf>
    <xf numFmtId="0" fontId="22" fillId="0" borderId="9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22" fillId="0" borderId="9" xfId="0" applyFont="1" applyBorder="1"/>
    <xf numFmtId="0" fontId="22" fillId="0" borderId="7" xfId="0" applyFont="1" applyBorder="1"/>
    <xf numFmtId="10" fontId="22" fillId="0" borderId="0" xfId="17" applyNumberFormat="1" applyFont="1" applyBorder="1" applyAlignment="1">
      <alignment horizontal="right" vertical="center"/>
    </xf>
    <xf numFmtId="0" fontId="22" fillId="0" borderId="5" xfId="0" applyFont="1" applyBorder="1" applyAlignment="1">
      <alignment horizontal="center"/>
    </xf>
    <xf numFmtId="10" fontId="22" fillId="0" borderId="0" xfId="17" applyNumberFormat="1" applyFont="1" applyFill="1" applyBorder="1" applyAlignment="1">
      <alignment horizontal="right" vertical="center"/>
    </xf>
    <xf numFmtId="10" fontId="25" fillId="2" borderId="5" xfId="0" applyNumberFormat="1" applyFont="1" applyFill="1" applyBorder="1"/>
    <xf numFmtId="10" fontId="25" fillId="2" borderId="5" xfId="0" applyNumberFormat="1" applyFont="1" applyFill="1" applyBorder="1" applyAlignment="1">
      <alignment horizontal="right"/>
    </xf>
    <xf numFmtId="3" fontId="39" fillId="0" borderId="16" xfId="2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vertical="center"/>
    </xf>
    <xf numFmtId="3" fontId="39" fillId="2" borderId="12" xfId="2" applyNumberFormat="1" applyFont="1" applyFill="1" applyBorder="1" applyAlignment="1">
      <alignment horizontal="right" vertical="center" wrapText="1"/>
    </xf>
    <xf numFmtId="3" fontId="39" fillId="2" borderId="8" xfId="2" applyNumberFormat="1" applyFont="1" applyFill="1" applyBorder="1" applyAlignment="1">
      <alignment horizontal="right" vertical="center" wrapText="1"/>
    </xf>
    <xf numFmtId="3" fontId="41" fillId="0" borderId="0" xfId="2" applyNumberFormat="1" applyFont="1"/>
    <xf numFmtId="0" fontId="45" fillId="0" borderId="0" xfId="2" applyFont="1"/>
    <xf numFmtId="3" fontId="39" fillId="0" borderId="12" xfId="2" applyNumberFormat="1" applyFont="1" applyBorder="1" applyAlignment="1">
      <alignment horizontal="right" vertical="center" wrapText="1"/>
    </xf>
    <xf numFmtId="3" fontId="38" fillId="0" borderId="16" xfId="2" applyNumberFormat="1" applyFont="1" applyBorder="1" applyAlignment="1">
      <alignment horizontal="right" vertical="center"/>
    </xf>
    <xf numFmtId="3" fontId="38" fillId="0" borderId="27" xfId="2" applyNumberFormat="1" applyFont="1" applyBorder="1" applyAlignment="1">
      <alignment horizontal="right" vertical="center"/>
    </xf>
    <xf numFmtId="3" fontId="38" fillId="2" borderId="16" xfId="2" applyNumberFormat="1" applyFont="1" applyFill="1" applyBorder="1" applyAlignment="1">
      <alignment horizontal="right" vertical="center"/>
    </xf>
    <xf numFmtId="0" fontId="35" fillId="0" borderId="18" xfId="2" applyFont="1" applyBorder="1" applyAlignment="1">
      <alignment horizontal="left" vertical="center"/>
    </xf>
    <xf numFmtId="3" fontId="38" fillId="0" borderId="57" xfId="2" applyNumberFormat="1" applyFont="1" applyBorder="1" applyAlignment="1">
      <alignment horizontal="right" vertical="center"/>
    </xf>
    <xf numFmtId="3" fontId="39" fillId="3" borderId="59" xfId="2" applyNumberFormat="1" applyFont="1" applyFill="1" applyBorder="1" applyAlignment="1">
      <alignment horizontal="right" vertical="center" wrapText="1"/>
    </xf>
    <xf numFmtId="0" fontId="35" fillId="0" borderId="22" xfId="2" applyFont="1" applyBorder="1" applyAlignment="1">
      <alignment horizontal="left" vertical="center"/>
    </xf>
    <xf numFmtId="3" fontId="38" fillId="2" borderId="58" xfId="2" applyNumberFormat="1" applyFont="1" applyFill="1" applyBorder="1" applyAlignment="1">
      <alignment horizontal="right" vertical="center"/>
    </xf>
    <xf numFmtId="3" fontId="39" fillId="2" borderId="50" xfId="2" applyNumberFormat="1" applyFont="1" applyFill="1" applyBorder="1" applyAlignment="1">
      <alignment horizontal="right" vertical="center"/>
    </xf>
    <xf numFmtId="3" fontId="38" fillId="4" borderId="11" xfId="2" applyNumberFormat="1" applyFont="1" applyFill="1" applyBorder="1" applyAlignment="1">
      <alignment horizontal="right" vertical="center"/>
    </xf>
    <xf numFmtId="0" fontId="31" fillId="2" borderId="0" xfId="2" applyFont="1" applyFill="1"/>
    <xf numFmtId="0" fontId="46" fillId="2" borderId="0" xfId="2" applyFont="1" applyFill="1"/>
    <xf numFmtId="0" fontId="19" fillId="0" borderId="0" xfId="2" applyAlignment="1">
      <alignment horizontal="left"/>
    </xf>
    <xf numFmtId="3" fontId="19" fillId="0" borderId="0" xfId="2" applyNumberFormat="1" applyAlignment="1">
      <alignment horizontal="left"/>
    </xf>
    <xf numFmtId="3" fontId="19" fillId="0" borderId="0" xfId="2" applyNumberFormat="1"/>
    <xf numFmtId="0" fontId="27" fillId="0" borderId="0" xfId="2" applyFont="1"/>
    <xf numFmtId="0" fontId="0" fillId="0" borderId="0" xfId="2" applyFont="1" applyAlignment="1">
      <alignment horizontal="left"/>
    </xf>
    <xf numFmtId="3" fontId="42" fillId="0" borderId="5" xfId="2" applyNumberFormat="1" applyFont="1" applyBorder="1"/>
    <xf numFmtId="0" fontId="27" fillId="0" borderId="5" xfId="2" applyFont="1" applyBorder="1"/>
    <xf numFmtId="0" fontId="19" fillId="0" borderId="5" xfId="2" applyBorder="1"/>
    <xf numFmtId="0" fontId="42" fillId="0" borderId="5" xfId="2" applyFont="1" applyBorder="1"/>
    <xf numFmtId="3" fontId="19" fillId="0" borderId="5" xfId="2" applyNumberFormat="1" applyBorder="1"/>
    <xf numFmtId="0" fontId="42" fillId="0" borderId="0" xfId="2" applyFont="1" applyAlignment="1">
      <alignment horizontal="left"/>
    </xf>
    <xf numFmtId="3" fontId="42" fillId="0" borderId="0" xfId="2" applyNumberFormat="1" applyFont="1"/>
    <xf numFmtId="0" fontId="48" fillId="0" borderId="5" xfId="2" applyFont="1" applyBorder="1"/>
    <xf numFmtId="0" fontId="1" fillId="0" borderId="0" xfId="39"/>
    <xf numFmtId="0" fontId="1" fillId="0" borderId="0" xfId="40" applyAlignment="1">
      <alignment vertical="center"/>
    </xf>
    <xf numFmtId="3" fontId="49" fillId="0" borderId="0" xfId="2" applyNumberFormat="1" applyFont="1"/>
    <xf numFmtId="0" fontId="32" fillId="0" borderId="0" xfId="2" applyFont="1" applyAlignment="1">
      <alignment horizontal="center"/>
    </xf>
    <xf numFmtId="0" fontId="35" fillId="0" borderId="57" xfId="2" applyFont="1" applyBorder="1" applyAlignment="1">
      <alignment horizontal="left" vertical="center"/>
    </xf>
    <xf numFmtId="3" fontId="38" fillId="0" borderId="49" xfId="2" applyNumberFormat="1" applyFont="1" applyBorder="1" applyAlignment="1">
      <alignment horizontal="right" vertical="center"/>
    </xf>
    <xf numFmtId="3" fontId="40" fillId="0" borderId="0" xfId="2" applyNumberFormat="1" applyFont="1"/>
    <xf numFmtId="3" fontId="38" fillId="0" borderId="24" xfId="2" applyNumberFormat="1" applyFont="1" applyBorder="1" applyAlignment="1">
      <alignment horizontal="right" vertical="center"/>
    </xf>
    <xf numFmtId="3" fontId="38" fillId="2" borderId="5" xfId="2" applyNumberFormat="1" applyFont="1" applyFill="1" applyBorder="1" applyAlignment="1">
      <alignment horizontal="right" vertical="center"/>
    </xf>
    <xf numFmtId="3" fontId="39" fillId="0" borderId="22" xfId="2" applyNumberFormat="1" applyFont="1" applyBorder="1" applyAlignment="1">
      <alignment horizontal="right" vertical="center" wrapText="1"/>
    </xf>
    <xf numFmtId="3" fontId="38" fillId="0" borderId="5" xfId="2" applyNumberFormat="1" applyFont="1" applyBorder="1" applyAlignment="1">
      <alignment horizontal="right" vertical="center"/>
    </xf>
    <xf numFmtId="3" fontId="38" fillId="0" borderId="22" xfId="2" applyNumberFormat="1" applyFont="1" applyBorder="1" applyAlignment="1">
      <alignment horizontal="right" vertical="center"/>
    </xf>
    <xf numFmtId="3" fontId="39" fillId="0" borderId="24" xfId="2" applyNumberFormat="1" applyFont="1" applyBorder="1" applyAlignment="1">
      <alignment horizontal="right" vertical="center" wrapText="1"/>
    </xf>
    <xf numFmtId="3" fontId="39" fillId="2" borderId="5" xfId="2" applyNumberFormat="1" applyFont="1" applyFill="1" applyBorder="1" applyAlignment="1">
      <alignment horizontal="right" vertical="center" wrapText="1"/>
    </xf>
    <xf numFmtId="3" fontId="38" fillId="5" borderId="28" xfId="2" applyNumberFormat="1" applyFont="1" applyFill="1" applyBorder="1" applyAlignment="1">
      <alignment horizontal="right" vertical="center"/>
    </xf>
    <xf numFmtId="3" fontId="38" fillId="5" borderId="11" xfId="2" applyNumberFormat="1" applyFont="1" applyFill="1" applyBorder="1" applyAlignment="1">
      <alignment horizontal="right" vertical="center"/>
    </xf>
    <xf numFmtId="3" fontId="39" fillId="5" borderId="26" xfId="2" applyNumberFormat="1" applyFont="1" applyFill="1" applyBorder="1" applyAlignment="1">
      <alignment horizontal="right" vertical="center" wrapText="1"/>
    </xf>
    <xf numFmtId="3" fontId="38" fillId="5" borderId="26" xfId="2" applyNumberFormat="1" applyFont="1" applyFill="1" applyBorder="1" applyAlignment="1">
      <alignment horizontal="right" vertical="center"/>
    </xf>
    <xf numFmtId="3" fontId="39" fillId="5" borderId="28" xfId="2" applyNumberFormat="1" applyFont="1" applyFill="1" applyBorder="1" applyAlignment="1">
      <alignment horizontal="right" vertical="center" wrapText="1"/>
    </xf>
    <xf numFmtId="3" fontId="39" fillId="5" borderId="11" xfId="2" applyNumberFormat="1" applyFont="1" applyFill="1" applyBorder="1" applyAlignment="1">
      <alignment horizontal="right" vertical="center" wrapText="1"/>
    </xf>
    <xf numFmtId="0" fontId="40" fillId="5" borderId="0" xfId="2" applyFont="1" applyFill="1"/>
    <xf numFmtId="3" fontId="38" fillId="3" borderId="5" xfId="2" applyNumberFormat="1" applyFont="1" applyFill="1" applyBorder="1" applyAlignment="1">
      <alignment horizontal="right" vertical="center"/>
    </xf>
    <xf numFmtId="3" fontId="38" fillId="0" borderId="26" xfId="2" applyNumberFormat="1" applyFont="1" applyBorder="1" applyAlignment="1">
      <alignment horizontal="right" vertical="center"/>
    </xf>
    <xf numFmtId="3" fontId="39" fillId="3" borderId="5" xfId="2" applyNumberFormat="1" applyFont="1" applyFill="1" applyBorder="1" applyAlignment="1">
      <alignment horizontal="right" vertical="center" wrapText="1"/>
    </xf>
    <xf numFmtId="3" fontId="38" fillId="5" borderId="24" xfId="2" applyNumberFormat="1" applyFont="1" applyFill="1" applyBorder="1" applyAlignment="1">
      <alignment horizontal="right" vertical="center"/>
    </xf>
    <xf numFmtId="3" fontId="38" fillId="5" borderId="5" xfId="2" applyNumberFormat="1" applyFont="1" applyFill="1" applyBorder="1" applyAlignment="1">
      <alignment horizontal="right" vertical="center"/>
    </xf>
    <xf numFmtId="3" fontId="39" fillId="5" borderId="22" xfId="2" applyNumberFormat="1" applyFont="1" applyFill="1" applyBorder="1" applyAlignment="1">
      <alignment horizontal="right" vertical="center" wrapText="1"/>
    </xf>
    <xf numFmtId="3" fontId="38" fillId="5" borderId="22" xfId="2" applyNumberFormat="1" applyFont="1" applyFill="1" applyBorder="1" applyAlignment="1">
      <alignment horizontal="right" vertical="center"/>
    </xf>
    <xf numFmtId="3" fontId="39" fillId="5" borderId="24" xfId="2" applyNumberFormat="1" applyFont="1" applyFill="1" applyBorder="1" applyAlignment="1">
      <alignment horizontal="right" vertical="center" wrapText="1"/>
    </xf>
    <xf numFmtId="3" fontId="39" fillId="5" borderId="5" xfId="2" applyNumberFormat="1" applyFont="1" applyFill="1" applyBorder="1" applyAlignment="1">
      <alignment horizontal="right" vertical="center" wrapText="1"/>
    </xf>
    <xf numFmtId="3" fontId="39" fillId="0" borderId="5" xfId="2" applyNumberFormat="1" applyFont="1" applyBorder="1" applyAlignment="1">
      <alignment horizontal="right" vertical="center" wrapText="1"/>
    </xf>
    <xf numFmtId="3" fontId="38" fillId="4" borderId="69" xfId="2" applyNumberFormat="1" applyFont="1" applyFill="1" applyBorder="1" applyAlignment="1">
      <alignment horizontal="right" vertical="center"/>
    </xf>
    <xf numFmtId="3" fontId="38" fillId="0" borderId="18" xfId="2" applyNumberFormat="1" applyFont="1" applyBorder="1" applyAlignment="1">
      <alignment horizontal="right" vertical="center" wrapText="1"/>
    </xf>
    <xf numFmtId="3" fontId="39" fillId="2" borderId="16" xfId="2" applyNumberFormat="1" applyFont="1" applyFill="1" applyBorder="1" applyAlignment="1">
      <alignment horizontal="right" vertical="center" wrapText="1"/>
    </xf>
    <xf numFmtId="3" fontId="39" fillId="0" borderId="52" xfId="2" applyNumberFormat="1" applyFont="1" applyBorder="1" applyAlignment="1">
      <alignment horizontal="right" vertical="center" wrapText="1"/>
    </xf>
    <xf numFmtId="0" fontId="50" fillId="0" borderId="0" xfId="2" applyFont="1"/>
    <xf numFmtId="3" fontId="38" fillId="0" borderId="62" xfId="2" applyNumberFormat="1" applyFont="1" applyBorder="1" applyAlignment="1">
      <alignment horizontal="right" vertical="center"/>
    </xf>
    <xf numFmtId="3" fontId="38" fillId="0" borderId="12" xfId="2" applyNumberFormat="1" applyFont="1" applyBorder="1" applyAlignment="1">
      <alignment horizontal="right" vertical="center"/>
    </xf>
    <xf numFmtId="3" fontId="39" fillId="0" borderId="78" xfId="2" applyNumberFormat="1" applyFont="1" applyBorder="1" applyAlignment="1">
      <alignment horizontal="right" vertical="center" wrapText="1"/>
    </xf>
    <xf numFmtId="3" fontId="38" fillId="0" borderId="22" xfId="2" applyNumberFormat="1" applyFont="1" applyBorder="1" applyAlignment="1">
      <alignment horizontal="right" vertical="center" wrapText="1"/>
    </xf>
    <xf numFmtId="3" fontId="39" fillId="0" borderId="79" xfId="2" applyNumberFormat="1" applyFont="1" applyBorder="1" applyAlignment="1">
      <alignment horizontal="right" vertical="center" wrapText="1"/>
    </xf>
    <xf numFmtId="0" fontId="39" fillId="0" borderId="28" xfId="2" applyFont="1" applyBorder="1" applyAlignment="1">
      <alignment horizontal="left" vertical="center" wrapText="1"/>
    </xf>
    <xf numFmtId="3" fontId="38" fillId="0" borderId="28" xfId="2" applyNumberFormat="1" applyFont="1" applyBorder="1" applyAlignment="1">
      <alignment horizontal="right" vertical="center"/>
    </xf>
    <xf numFmtId="3" fontId="38" fillId="2" borderId="11" xfId="2" applyNumberFormat="1" applyFont="1" applyFill="1" applyBorder="1" applyAlignment="1">
      <alignment horizontal="right" vertical="center"/>
    </xf>
    <xf numFmtId="3" fontId="39" fillId="0" borderId="26" xfId="2" applyNumberFormat="1" applyFont="1" applyBorder="1" applyAlignment="1">
      <alignment horizontal="right" vertical="center" wrapText="1"/>
    </xf>
    <xf numFmtId="3" fontId="38" fillId="0" borderId="26" xfId="2" applyNumberFormat="1" applyFont="1" applyBorder="1" applyAlignment="1">
      <alignment horizontal="right" vertical="center" wrapText="1"/>
    </xf>
    <xf numFmtId="3" fontId="38" fillId="0" borderId="11" xfId="2" applyNumberFormat="1" applyFont="1" applyBorder="1" applyAlignment="1">
      <alignment horizontal="right" vertical="center"/>
    </xf>
    <xf numFmtId="3" fontId="38" fillId="4" borderId="25" xfId="2" applyNumberFormat="1" applyFont="1" applyFill="1" applyBorder="1" applyAlignment="1">
      <alignment horizontal="right" vertical="center"/>
    </xf>
    <xf numFmtId="3" fontId="38" fillId="4" borderId="21" xfId="2" applyNumberFormat="1" applyFont="1" applyFill="1" applyBorder="1" applyAlignment="1">
      <alignment horizontal="right" vertical="center"/>
    </xf>
    <xf numFmtId="3" fontId="38" fillId="4" borderId="23" xfId="2" applyNumberFormat="1" applyFont="1" applyFill="1" applyBorder="1" applyAlignment="1">
      <alignment horizontal="right" vertical="center"/>
    </xf>
    <xf numFmtId="3" fontId="38" fillId="4" borderId="80" xfId="2" applyNumberFormat="1" applyFont="1" applyFill="1" applyBorder="1" applyAlignment="1">
      <alignment horizontal="right" vertical="center"/>
    </xf>
    <xf numFmtId="3" fontId="38" fillId="4" borderId="42" xfId="2" applyNumberFormat="1" applyFont="1" applyFill="1" applyBorder="1" applyAlignment="1">
      <alignment horizontal="right" vertical="center"/>
    </xf>
    <xf numFmtId="3" fontId="38" fillId="4" borderId="35" xfId="2" applyNumberFormat="1" applyFont="1" applyFill="1" applyBorder="1" applyAlignment="1">
      <alignment horizontal="right" vertical="center"/>
    </xf>
    <xf numFmtId="3" fontId="38" fillId="4" borderId="3" xfId="2" applyNumberFormat="1" applyFont="1" applyFill="1" applyBorder="1" applyAlignment="1">
      <alignment horizontal="right" vertical="center"/>
    </xf>
    <xf numFmtId="0" fontId="39" fillId="0" borderId="58" xfId="2" applyFont="1" applyBorder="1" applyAlignment="1">
      <alignment horizontal="left" vertical="center"/>
    </xf>
    <xf numFmtId="3" fontId="39" fillId="0" borderId="81" xfId="2" applyNumberFormat="1" applyFont="1" applyBorder="1" applyAlignment="1">
      <alignment horizontal="right" vertical="center" wrapText="1"/>
    </xf>
    <xf numFmtId="3" fontId="38" fillId="4" borderId="82" xfId="2" applyNumberFormat="1" applyFont="1" applyFill="1" applyBorder="1" applyAlignment="1">
      <alignment horizontal="right" vertical="center"/>
    </xf>
    <xf numFmtId="3" fontId="38" fillId="0" borderId="61" xfId="2" applyNumberFormat="1" applyFont="1" applyBorder="1" applyAlignment="1">
      <alignment horizontal="right" vertical="center"/>
    </xf>
    <xf numFmtId="3" fontId="38" fillId="0" borderId="8" xfId="2" applyNumberFormat="1" applyFont="1" applyBorder="1" applyAlignment="1">
      <alignment horizontal="right" vertical="center"/>
    </xf>
    <xf numFmtId="3" fontId="38" fillId="0" borderId="73" xfId="2" applyNumberFormat="1" applyFont="1" applyBorder="1" applyAlignment="1">
      <alignment horizontal="right" vertical="center"/>
    </xf>
    <xf numFmtId="3" fontId="38" fillId="0" borderId="77" xfId="2" applyNumberFormat="1" applyFont="1" applyBorder="1" applyAlignment="1">
      <alignment horizontal="right" vertical="center"/>
    </xf>
    <xf numFmtId="0" fontId="39" fillId="0" borderId="58" xfId="2" applyFont="1" applyBorder="1" applyAlignment="1">
      <alignment vertical="center"/>
    </xf>
    <xf numFmtId="3" fontId="39" fillId="0" borderId="59" xfId="2" applyNumberFormat="1" applyFont="1" applyBorder="1" applyAlignment="1">
      <alignment horizontal="right" vertical="center" wrapText="1"/>
    </xf>
    <xf numFmtId="3" fontId="39" fillId="0" borderId="74" xfId="2" applyNumberFormat="1" applyFont="1" applyBorder="1" applyAlignment="1">
      <alignment horizontal="right" vertical="center" wrapText="1"/>
    </xf>
    <xf numFmtId="3" fontId="38" fillId="0" borderId="74" xfId="2" applyNumberFormat="1" applyFont="1" applyBorder="1" applyAlignment="1">
      <alignment horizontal="right" vertical="center"/>
    </xf>
    <xf numFmtId="0" fontId="39" fillId="0" borderId="62" xfId="2" applyFont="1" applyBorder="1" applyAlignment="1">
      <alignment vertical="center"/>
    </xf>
    <xf numFmtId="3" fontId="38" fillId="2" borderId="12" xfId="2" applyNumberFormat="1" applyFont="1" applyFill="1" applyBorder="1" applyAlignment="1">
      <alignment horizontal="right" vertical="center"/>
    </xf>
    <xf numFmtId="3" fontId="38" fillId="0" borderId="34" xfId="2" applyNumberFormat="1" applyFont="1" applyBorder="1" applyAlignment="1">
      <alignment horizontal="right" vertical="center"/>
    </xf>
    <xf numFmtId="3" fontId="39" fillId="0" borderId="30" xfId="2" applyNumberFormat="1" applyFont="1" applyBorder="1" applyAlignment="1">
      <alignment horizontal="right" vertical="center" wrapText="1"/>
    </xf>
    <xf numFmtId="3" fontId="38" fillId="0" borderId="78" xfId="2" applyNumberFormat="1" applyFont="1" applyBorder="1" applyAlignment="1">
      <alignment horizontal="right" vertical="center"/>
    </xf>
    <xf numFmtId="3" fontId="38" fillId="0" borderId="30" xfId="2" applyNumberFormat="1" applyFont="1" applyBorder="1" applyAlignment="1">
      <alignment horizontal="right" vertical="center"/>
    </xf>
    <xf numFmtId="3" fontId="38" fillId="4" borderId="67" xfId="2" applyNumberFormat="1" applyFont="1" applyFill="1" applyBorder="1" applyAlignment="1">
      <alignment horizontal="right" vertical="center"/>
    </xf>
    <xf numFmtId="3" fontId="38" fillId="4" borderId="68" xfId="2" applyNumberFormat="1" applyFont="1" applyFill="1" applyBorder="1" applyAlignment="1">
      <alignment horizontal="right" vertical="center"/>
    </xf>
    <xf numFmtId="0" fontId="39" fillId="2" borderId="49" xfId="2" applyFont="1" applyFill="1" applyBorder="1" applyAlignment="1">
      <alignment horizontal="left" vertical="center"/>
    </xf>
    <xf numFmtId="3" fontId="38" fillId="0" borderId="59" xfId="2" applyNumberFormat="1" applyFont="1" applyFill="1" applyBorder="1" applyAlignment="1">
      <alignment horizontal="right" vertical="center"/>
    </xf>
    <xf numFmtId="0" fontId="38" fillId="0" borderId="62" xfId="2" applyFont="1" applyBorder="1" applyAlignment="1">
      <alignment horizontal="left" vertical="center"/>
    </xf>
    <xf numFmtId="0" fontId="38" fillId="0" borderId="33" xfId="2" applyFont="1" applyBorder="1" applyAlignment="1">
      <alignment vertical="center"/>
    </xf>
    <xf numFmtId="3" fontId="38" fillId="2" borderId="8" xfId="2" applyNumberFormat="1" applyFont="1" applyFill="1" applyBorder="1" applyAlignment="1">
      <alignment horizontal="right" vertical="center"/>
    </xf>
    <xf numFmtId="3" fontId="38" fillId="0" borderId="19" xfId="2" applyNumberFormat="1" applyFont="1" applyBorder="1" applyAlignment="1">
      <alignment horizontal="right" vertical="center" wrapText="1"/>
    </xf>
    <xf numFmtId="3" fontId="38" fillId="0" borderId="32" xfId="2" applyNumberFormat="1" applyFont="1" applyBorder="1" applyAlignment="1">
      <alignment horizontal="right" vertical="center"/>
    </xf>
    <xf numFmtId="3" fontId="38" fillId="3" borderId="8" xfId="2" applyNumberFormat="1" applyFont="1" applyFill="1" applyBorder="1" applyAlignment="1">
      <alignment horizontal="right" vertical="center"/>
    </xf>
    <xf numFmtId="3" fontId="38" fillId="0" borderId="33" xfId="2" applyNumberFormat="1" applyFont="1" applyBorder="1" applyAlignment="1">
      <alignment horizontal="right" vertical="center" wrapText="1"/>
    </xf>
    <xf numFmtId="3" fontId="38" fillId="0" borderId="8" xfId="2" applyNumberFormat="1" applyFont="1" applyFill="1" applyBorder="1" applyAlignment="1">
      <alignment horizontal="right" vertical="center"/>
    </xf>
    <xf numFmtId="3" fontId="38" fillId="0" borderId="19" xfId="2" applyNumberFormat="1" applyFont="1" applyBorder="1" applyAlignment="1">
      <alignment horizontal="right" vertical="center"/>
    </xf>
    <xf numFmtId="3" fontId="38" fillId="0" borderId="61" xfId="2" applyNumberFormat="1" applyFont="1" applyBorder="1" applyAlignment="1">
      <alignment horizontal="right" vertical="center" wrapText="1"/>
    </xf>
    <xf numFmtId="3" fontId="38" fillId="2" borderId="8" xfId="2" applyNumberFormat="1" applyFont="1" applyFill="1" applyBorder="1" applyAlignment="1">
      <alignment horizontal="right" vertical="center" wrapText="1"/>
    </xf>
    <xf numFmtId="3" fontId="38" fillId="4" borderId="72" xfId="2" applyNumberFormat="1" applyFont="1" applyFill="1" applyBorder="1" applyAlignment="1">
      <alignment horizontal="right" vertical="center"/>
    </xf>
    <xf numFmtId="0" fontId="39" fillId="0" borderId="57" xfId="2" applyFont="1" applyBorder="1" applyAlignment="1">
      <alignment vertical="center"/>
    </xf>
    <xf numFmtId="3" fontId="38" fillId="2" borderId="73" xfId="2" applyNumberFormat="1" applyFont="1" applyFill="1" applyBorder="1" applyAlignment="1">
      <alignment horizontal="right" vertical="center"/>
    </xf>
    <xf numFmtId="3" fontId="39" fillId="3" borderId="8" xfId="2" applyNumberFormat="1" applyFont="1" applyFill="1" applyBorder="1" applyAlignment="1">
      <alignment horizontal="right" vertical="center" wrapText="1"/>
    </xf>
    <xf numFmtId="0" fontId="39" fillId="0" borderId="19" xfId="2" applyFont="1" applyBorder="1" applyAlignment="1">
      <alignment vertical="center"/>
    </xf>
    <xf numFmtId="3" fontId="38" fillId="2" borderId="48" xfId="2" applyNumberFormat="1" applyFont="1" applyFill="1" applyBorder="1" applyAlignment="1">
      <alignment horizontal="right" vertical="center"/>
    </xf>
    <xf numFmtId="3" fontId="39" fillId="0" borderId="58" xfId="2" applyNumberFormat="1" applyFont="1" applyBorder="1" applyAlignment="1">
      <alignment horizontal="right" vertical="center"/>
    </xf>
    <xf numFmtId="3" fontId="39" fillId="0" borderId="59" xfId="2" applyNumberFormat="1" applyFont="1" applyBorder="1" applyAlignment="1">
      <alignment horizontal="right" vertical="center"/>
    </xf>
    <xf numFmtId="3" fontId="39" fillId="0" borderId="57" xfId="2" applyNumberFormat="1" applyFont="1" applyBorder="1" applyAlignment="1">
      <alignment horizontal="right" vertical="center"/>
    </xf>
    <xf numFmtId="3" fontId="39" fillId="0" borderId="73" xfId="2" applyNumberFormat="1" applyFont="1" applyBorder="1" applyAlignment="1">
      <alignment horizontal="right" vertical="center"/>
    </xf>
    <xf numFmtId="3" fontId="39" fillId="0" borderId="74" xfId="2" applyNumberFormat="1" applyFont="1" applyBorder="1" applyAlignment="1">
      <alignment horizontal="right" vertical="center"/>
    </xf>
    <xf numFmtId="3" fontId="39" fillId="0" borderId="24" xfId="2" applyNumberFormat="1" applyFont="1" applyBorder="1" applyAlignment="1">
      <alignment horizontal="right" vertical="center"/>
    </xf>
    <xf numFmtId="3" fontId="39" fillId="3" borderId="5" xfId="2" applyNumberFormat="1" applyFont="1" applyFill="1" applyBorder="1" applyAlignment="1">
      <alignment horizontal="right" vertical="center"/>
    </xf>
    <xf numFmtId="3" fontId="39" fillId="0" borderId="22" xfId="2" applyNumberFormat="1" applyFont="1" applyBorder="1" applyAlignment="1">
      <alignment horizontal="right" vertical="center"/>
    </xf>
    <xf numFmtId="3" fontId="39" fillId="0" borderId="7" xfId="2" applyNumberFormat="1" applyFont="1" applyBorder="1" applyAlignment="1">
      <alignment horizontal="right" vertical="center"/>
    </xf>
    <xf numFmtId="3" fontId="39" fillId="0" borderId="5" xfId="2" applyNumberFormat="1" applyFont="1" applyBorder="1" applyAlignment="1">
      <alignment horizontal="right" vertical="center"/>
    </xf>
    <xf numFmtId="3" fontId="39" fillId="0" borderId="6" xfId="2" applyNumberFormat="1" applyFont="1" applyBorder="1" applyAlignment="1">
      <alignment horizontal="right" vertical="center"/>
    </xf>
    <xf numFmtId="3" fontId="39" fillId="7" borderId="25" xfId="2" applyNumberFormat="1" applyFont="1" applyFill="1" applyBorder="1" applyAlignment="1">
      <alignment horizontal="right" vertical="center"/>
    </xf>
    <xf numFmtId="3" fontId="39" fillId="7" borderId="21" xfId="2" applyNumberFormat="1" applyFont="1" applyFill="1" applyBorder="1" applyAlignment="1">
      <alignment horizontal="right" vertical="center"/>
    </xf>
    <xf numFmtId="3" fontId="39" fillId="7" borderId="23" xfId="2" applyNumberFormat="1" applyFont="1" applyFill="1" applyBorder="1" applyAlignment="1">
      <alignment horizontal="right" vertical="center"/>
    </xf>
    <xf numFmtId="3" fontId="39" fillId="7" borderId="20" xfId="2" applyNumberFormat="1" applyFont="1" applyFill="1" applyBorder="1" applyAlignment="1">
      <alignment horizontal="right" vertical="center"/>
    </xf>
    <xf numFmtId="3" fontId="39" fillId="7" borderId="29" xfId="2" applyNumberFormat="1" applyFont="1" applyFill="1" applyBorder="1" applyAlignment="1">
      <alignment horizontal="right" vertical="center"/>
    </xf>
    <xf numFmtId="3" fontId="39" fillId="0" borderId="27" xfId="2" applyNumberFormat="1" applyFont="1" applyBorder="1" applyAlignment="1">
      <alignment horizontal="right" vertical="center"/>
    </xf>
    <xf numFmtId="3" fontId="39" fillId="0" borderId="16" xfId="2" applyNumberFormat="1" applyFont="1" applyBorder="1" applyAlignment="1">
      <alignment horizontal="right" vertical="center"/>
    </xf>
    <xf numFmtId="3" fontId="39" fillId="0" borderId="18" xfId="2" applyNumberFormat="1" applyFont="1" applyBorder="1" applyAlignment="1">
      <alignment horizontal="right" vertical="center"/>
    </xf>
    <xf numFmtId="3" fontId="39" fillId="0" borderId="15" xfId="2" applyNumberFormat="1" applyFont="1" applyBorder="1" applyAlignment="1">
      <alignment horizontal="right" vertical="center"/>
    </xf>
    <xf numFmtId="3" fontId="39" fillId="0" borderId="17" xfId="2" applyNumberFormat="1" applyFont="1" applyBorder="1" applyAlignment="1">
      <alignment horizontal="right" vertical="center"/>
    </xf>
    <xf numFmtId="3" fontId="39" fillId="2" borderId="5" xfId="2" applyNumberFormat="1" applyFont="1" applyFill="1" applyBorder="1" applyAlignment="1">
      <alignment horizontal="right" vertical="center"/>
    </xf>
    <xf numFmtId="3" fontId="39" fillId="7" borderId="31" xfId="2" applyNumberFormat="1" applyFont="1" applyFill="1" applyBorder="1" applyAlignment="1">
      <alignment horizontal="right" vertical="center"/>
    </xf>
    <xf numFmtId="3" fontId="39" fillId="0" borderId="61" xfId="2" applyNumberFormat="1" applyFont="1" applyBorder="1" applyAlignment="1">
      <alignment horizontal="right" vertical="center"/>
    </xf>
    <xf numFmtId="3" fontId="39" fillId="0" borderId="8" xfId="2" applyNumberFormat="1" applyFont="1" applyBorder="1" applyAlignment="1">
      <alignment horizontal="right" vertical="center"/>
    </xf>
    <xf numFmtId="3" fontId="39" fillId="0" borderId="19" xfId="2" applyNumberFormat="1" applyFont="1" applyBorder="1" applyAlignment="1">
      <alignment horizontal="right" vertical="center"/>
    </xf>
    <xf numFmtId="3" fontId="39" fillId="0" borderId="32" xfId="2" applyNumberFormat="1" applyFont="1" applyBorder="1" applyAlignment="1">
      <alignment horizontal="right" vertical="center"/>
    </xf>
    <xf numFmtId="3" fontId="39" fillId="0" borderId="33" xfId="2" applyNumberFormat="1" applyFont="1" applyBorder="1" applyAlignment="1">
      <alignment horizontal="right" vertical="center"/>
    </xf>
    <xf numFmtId="0" fontId="37" fillId="2" borderId="0" xfId="2" applyFont="1" applyFill="1"/>
    <xf numFmtId="0" fontId="36" fillId="0" borderId="0" xfId="39" applyFont="1"/>
    <xf numFmtId="0" fontId="1" fillId="2" borderId="0" xfId="39" applyFill="1"/>
    <xf numFmtId="3" fontId="1" fillId="0" borderId="0" xfId="39" applyNumberFormat="1"/>
    <xf numFmtId="3" fontId="43" fillId="0" borderId="0" xfId="39" applyNumberFormat="1" applyFont="1"/>
    <xf numFmtId="0" fontId="39" fillId="0" borderId="61" xfId="2" applyFont="1" applyBorder="1" applyAlignment="1">
      <alignment horizontal="left" vertical="center"/>
    </xf>
    <xf numFmtId="0" fontId="39" fillId="0" borderId="24" xfId="2" applyFont="1" applyBorder="1" applyAlignment="1">
      <alignment horizontal="left" vertical="center"/>
    </xf>
    <xf numFmtId="0" fontId="39" fillId="0" borderId="27" xfId="2" applyFont="1" applyBorder="1" applyAlignment="1">
      <alignment horizontal="left" vertical="center"/>
    </xf>
    <xf numFmtId="0" fontId="39" fillId="0" borderId="47" xfId="2" applyFont="1" applyBorder="1" applyAlignment="1">
      <alignment horizontal="left" vertical="center"/>
    </xf>
    <xf numFmtId="0" fontId="39" fillId="0" borderId="49" xfId="2" applyFont="1" applyBorder="1" applyAlignment="1">
      <alignment horizontal="left" vertical="center"/>
    </xf>
    <xf numFmtId="0" fontId="26" fillId="2" borderId="0" xfId="2" applyFont="1" applyFill="1" applyAlignment="1">
      <alignment horizontal="left" vertical="center"/>
    </xf>
    <xf numFmtId="0" fontId="39" fillId="2" borderId="52" xfId="2" applyFont="1" applyFill="1" applyBorder="1" applyAlignment="1">
      <alignment horizontal="center" vertical="center" wrapText="1"/>
    </xf>
    <xf numFmtId="0" fontId="39" fillId="2" borderId="56" xfId="2" applyFont="1" applyFill="1" applyBorder="1" applyAlignment="1">
      <alignment horizontal="center" vertical="center" wrapText="1"/>
    </xf>
    <xf numFmtId="0" fontId="39" fillId="0" borderId="37" xfId="2" applyFont="1" applyBorder="1" applyAlignment="1">
      <alignment horizontal="center" vertical="center" wrapText="1"/>
    </xf>
    <xf numFmtId="0" fontId="39" fillId="0" borderId="38" xfId="2" applyFont="1" applyBorder="1" applyAlignment="1">
      <alignment horizontal="center" vertical="center" wrapText="1"/>
    </xf>
    <xf numFmtId="0" fontId="39" fillId="0" borderId="53" xfId="2" applyFont="1" applyBorder="1" applyAlignment="1">
      <alignment horizontal="center" vertical="center" wrapText="1"/>
    </xf>
    <xf numFmtId="0" fontId="39" fillId="0" borderId="54" xfId="2" applyFont="1" applyBorder="1" applyAlignment="1">
      <alignment horizontal="center" vertical="center" wrapText="1"/>
    </xf>
    <xf numFmtId="0" fontId="39" fillId="0" borderId="27" xfId="2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/>
    </xf>
    <xf numFmtId="0" fontId="39" fillId="0" borderId="18" xfId="2" applyFont="1" applyBorder="1" applyAlignment="1">
      <alignment horizontal="center" vertical="center"/>
    </xf>
    <xf numFmtId="0" fontId="39" fillId="0" borderId="13" xfId="2" applyFont="1" applyBorder="1" applyAlignment="1">
      <alignment horizontal="center" vertical="center"/>
    </xf>
    <xf numFmtId="0" fontId="39" fillId="0" borderId="14" xfId="2" applyFont="1" applyBorder="1" applyAlignment="1">
      <alignment horizontal="center" vertical="center"/>
    </xf>
    <xf numFmtId="0" fontId="39" fillId="0" borderId="55" xfId="2" applyFont="1" applyBorder="1" applyAlignment="1">
      <alignment horizontal="center" vertical="center"/>
    </xf>
    <xf numFmtId="0" fontId="32" fillId="0" borderId="44" xfId="2" applyFont="1" applyBorder="1" applyAlignment="1">
      <alignment horizontal="center" vertical="center"/>
    </xf>
    <xf numFmtId="0" fontId="32" fillId="0" borderId="39" xfId="2" applyFont="1" applyBorder="1" applyAlignment="1">
      <alignment horizontal="center" vertical="center"/>
    </xf>
    <xf numFmtId="0" fontId="32" fillId="0" borderId="40" xfId="2" applyFont="1" applyBorder="1" applyAlignment="1">
      <alignment horizontal="center" vertical="center"/>
    </xf>
    <xf numFmtId="0" fontId="36" fillId="2" borderId="45" xfId="2" applyFont="1" applyFill="1" applyBorder="1" applyAlignment="1">
      <alignment horizontal="center" vertical="center" wrapText="1"/>
    </xf>
    <xf numFmtId="0" fontId="36" fillId="2" borderId="60" xfId="2" applyFont="1" applyFill="1" applyBorder="1" applyAlignment="1">
      <alignment horizontal="center" vertical="center" wrapText="1"/>
    </xf>
    <xf numFmtId="0" fontId="36" fillId="2" borderId="63" xfId="2" applyFont="1" applyFill="1" applyBorder="1" applyAlignment="1">
      <alignment horizontal="center" vertical="center" wrapText="1"/>
    </xf>
    <xf numFmtId="0" fontId="37" fillId="2" borderId="45" xfId="2" applyFont="1" applyFill="1" applyBorder="1" applyAlignment="1">
      <alignment horizontal="center" vertical="center" wrapText="1"/>
    </xf>
    <xf numFmtId="0" fontId="37" fillId="2" borderId="60" xfId="2" applyFont="1" applyFill="1" applyBorder="1" applyAlignment="1">
      <alignment horizontal="center" vertical="center" wrapText="1"/>
    </xf>
    <xf numFmtId="0" fontId="37" fillId="2" borderId="63" xfId="2" applyFont="1" applyFill="1" applyBorder="1" applyAlignment="1">
      <alignment horizontal="center" vertical="center" wrapText="1"/>
    </xf>
    <xf numFmtId="0" fontId="34" fillId="0" borderId="58" xfId="2" applyFont="1" applyBorder="1" applyAlignment="1">
      <alignment horizontal="left" vertical="center"/>
    </xf>
    <xf numFmtId="0" fontId="34" fillId="0" borderId="24" xfId="2" applyFont="1" applyBorder="1" applyAlignment="1">
      <alignment horizontal="left" vertical="center"/>
    </xf>
    <xf numFmtId="0" fontId="39" fillId="2" borderId="27" xfId="2" applyFont="1" applyFill="1" applyBorder="1" applyAlignment="1">
      <alignment horizontal="center" vertical="center"/>
    </xf>
    <xf numFmtId="0" fontId="39" fillId="2" borderId="16" xfId="2" applyFont="1" applyFill="1" applyBorder="1" applyAlignment="1">
      <alignment horizontal="center" vertical="center"/>
    </xf>
    <xf numFmtId="0" fontId="39" fillId="2" borderId="18" xfId="2" applyFont="1" applyFill="1" applyBorder="1" applyAlignment="1">
      <alignment horizontal="center" vertical="center"/>
    </xf>
    <xf numFmtId="0" fontId="38" fillId="2" borderId="27" xfId="2" applyFont="1" applyFill="1" applyBorder="1" applyAlignment="1">
      <alignment horizontal="center" vertical="center"/>
    </xf>
    <xf numFmtId="0" fontId="38" fillId="2" borderId="16" xfId="2" applyFont="1" applyFill="1" applyBorder="1" applyAlignment="1">
      <alignment horizontal="center" vertical="center"/>
    </xf>
    <xf numFmtId="0" fontId="38" fillId="2" borderId="18" xfId="2" applyFont="1" applyFill="1" applyBorder="1" applyAlignment="1">
      <alignment horizontal="center" vertical="center"/>
    </xf>
    <xf numFmtId="0" fontId="36" fillId="2" borderId="2" xfId="2" applyFont="1" applyFill="1" applyBorder="1" applyAlignment="1">
      <alignment horizontal="center" vertical="center"/>
    </xf>
    <xf numFmtId="0" fontId="36" fillId="2" borderId="60" xfId="2" applyFont="1" applyFill="1" applyBorder="1" applyAlignment="1">
      <alignment horizontal="center" vertical="center"/>
    </xf>
    <xf numFmtId="0" fontId="36" fillId="2" borderId="3" xfId="2" applyFont="1" applyFill="1" applyBorder="1" applyAlignment="1">
      <alignment horizontal="center" vertical="center"/>
    </xf>
    <xf numFmtId="0" fontId="36" fillId="0" borderId="2" xfId="2" applyFont="1" applyBorder="1" applyAlignment="1">
      <alignment horizontal="center" vertical="center" wrapText="1"/>
    </xf>
    <xf numFmtId="0" fontId="36" fillId="0" borderId="60" xfId="2" applyFont="1" applyBorder="1" applyAlignment="1">
      <alignment horizontal="center" vertical="center" wrapText="1"/>
    </xf>
    <xf numFmtId="0" fontId="36" fillId="0" borderId="3" xfId="2" applyFont="1" applyBorder="1" applyAlignment="1">
      <alignment horizontal="center" vertical="center" wrapText="1"/>
    </xf>
    <xf numFmtId="0" fontId="37" fillId="0" borderId="2" xfId="2" applyFont="1" applyBorder="1" applyAlignment="1">
      <alignment horizontal="center" vertical="center" wrapText="1"/>
    </xf>
    <xf numFmtId="0" fontId="37" fillId="0" borderId="60" xfId="2" applyFont="1" applyBorder="1" applyAlignment="1">
      <alignment horizontal="center" vertical="center" wrapText="1"/>
    </xf>
    <xf numFmtId="0" fontId="37" fillId="0" borderId="3" xfId="2" applyFont="1" applyBorder="1" applyAlignment="1">
      <alignment horizontal="center" vertical="center" wrapText="1"/>
    </xf>
    <xf numFmtId="0" fontId="39" fillId="0" borderId="70" xfId="2" applyFont="1" applyBorder="1" applyAlignment="1">
      <alignment horizontal="left" vertical="center"/>
    </xf>
    <xf numFmtId="0" fontId="39" fillId="0" borderId="78" xfId="2" applyFont="1" applyBorder="1" applyAlignment="1">
      <alignment horizontal="left" vertical="center"/>
    </xf>
    <xf numFmtId="0" fontId="39" fillId="0" borderId="19" xfId="2" applyFont="1" applyBorder="1" applyAlignment="1">
      <alignment horizontal="left" vertical="center"/>
    </xf>
    <xf numFmtId="0" fontId="38" fillId="4" borderId="25" xfId="2" applyFont="1" applyFill="1" applyBorder="1" applyAlignment="1">
      <alignment horizontal="center" vertical="center"/>
    </xf>
    <xf numFmtId="0" fontId="38" fillId="4" borderId="23" xfId="2" applyFont="1" applyFill="1" applyBorder="1" applyAlignment="1">
      <alignment horizontal="center" vertical="center"/>
    </xf>
    <xf numFmtId="0" fontId="34" fillId="5" borderId="28" xfId="2" applyFont="1" applyFill="1" applyBorder="1" applyAlignment="1">
      <alignment horizontal="center" vertical="center"/>
    </xf>
    <xf numFmtId="0" fontId="34" fillId="5" borderId="26" xfId="2" applyFont="1" applyFill="1" applyBorder="1" applyAlignment="1">
      <alignment horizontal="center" vertical="center"/>
    </xf>
    <xf numFmtId="0" fontId="34" fillId="5" borderId="24" xfId="2" applyFont="1" applyFill="1" applyBorder="1" applyAlignment="1">
      <alignment horizontal="center" vertical="center"/>
    </xf>
    <xf numFmtId="0" fontId="34" fillId="5" borderId="22" xfId="2" applyFont="1" applyFill="1" applyBorder="1" applyAlignment="1">
      <alignment horizontal="center" vertical="center"/>
    </xf>
    <xf numFmtId="0" fontId="34" fillId="0" borderId="24" xfId="2" applyFont="1" applyBorder="1" applyAlignment="1">
      <alignment horizontal="center" vertical="center"/>
    </xf>
    <xf numFmtId="0" fontId="34" fillId="0" borderId="22" xfId="2" applyFont="1" applyBorder="1" applyAlignment="1">
      <alignment horizontal="center" vertical="center"/>
    </xf>
    <xf numFmtId="0" fontId="34" fillId="4" borderId="64" xfId="2" applyFont="1" applyFill="1" applyBorder="1" applyAlignment="1">
      <alignment horizontal="center" vertical="center"/>
    </xf>
    <xf numFmtId="0" fontId="34" fillId="4" borderId="65" xfId="2" applyFont="1" applyFill="1" applyBorder="1" applyAlignment="1">
      <alignment horizontal="center" vertical="center"/>
    </xf>
    <xf numFmtId="0" fontId="38" fillId="4" borderId="64" xfId="2" applyFont="1" applyFill="1" applyBorder="1" applyAlignment="1">
      <alignment horizontal="center" vertical="center"/>
    </xf>
    <xf numFmtId="0" fontId="38" fillId="4" borderId="65" xfId="2" applyFont="1" applyFill="1" applyBorder="1" applyAlignment="1">
      <alignment horizontal="center" vertical="center"/>
    </xf>
    <xf numFmtId="0" fontId="39" fillId="0" borderId="49" xfId="2" applyFont="1" applyBorder="1" applyAlignment="1">
      <alignment horizontal="left" vertical="center"/>
    </xf>
    <xf numFmtId="0" fontId="36" fillId="2" borderId="2" xfId="2" applyFont="1" applyFill="1" applyBorder="1" applyAlignment="1">
      <alignment horizontal="center" vertical="center" wrapText="1"/>
    </xf>
    <xf numFmtId="0" fontId="37" fillId="2" borderId="2" xfId="2" applyFont="1" applyFill="1" applyBorder="1" applyAlignment="1">
      <alignment horizontal="center" vertical="center" wrapText="1"/>
    </xf>
    <xf numFmtId="0" fontId="35" fillId="0" borderId="71" xfId="2" applyFont="1" applyBorder="1" applyAlignment="1">
      <alignment horizontal="left" vertical="center"/>
    </xf>
    <xf numFmtId="0" fontId="35" fillId="0" borderId="61" xfId="2" applyFont="1" applyBorder="1" applyAlignment="1">
      <alignment horizontal="left" vertical="center"/>
    </xf>
    <xf numFmtId="0" fontId="36" fillId="2" borderId="75" xfId="2" applyFont="1" applyFill="1" applyBorder="1" applyAlignment="1">
      <alignment horizontal="center" vertical="center"/>
    </xf>
    <xf numFmtId="0" fontId="36" fillId="2" borderId="53" xfId="2" applyFont="1" applyFill="1" applyBorder="1" applyAlignment="1">
      <alignment horizontal="center" vertical="center"/>
    </xf>
    <xf numFmtId="0" fontId="36" fillId="2" borderId="69" xfId="2" applyFont="1" applyFill="1" applyBorder="1" applyAlignment="1">
      <alignment horizontal="center" vertical="center"/>
    </xf>
    <xf numFmtId="0" fontId="36" fillId="2" borderId="81" xfId="2" applyFont="1" applyFill="1" applyBorder="1" applyAlignment="1">
      <alignment horizontal="center" vertical="center" wrapText="1"/>
    </xf>
    <xf numFmtId="0" fontId="36" fillId="2" borderId="82" xfId="2" applyFont="1" applyFill="1" applyBorder="1" applyAlignment="1">
      <alignment horizontal="center" vertical="center" wrapText="1"/>
    </xf>
    <xf numFmtId="0" fontId="37" fillId="2" borderId="76" xfId="2" applyFont="1" applyFill="1" applyBorder="1" applyAlignment="1">
      <alignment horizontal="center" vertical="center" wrapText="1"/>
    </xf>
    <xf numFmtId="0" fontId="37" fillId="2" borderId="83" xfId="2" applyFont="1" applyFill="1" applyBorder="1" applyAlignment="1">
      <alignment horizontal="center" vertical="center" wrapText="1"/>
    </xf>
    <xf numFmtId="0" fontId="39" fillId="0" borderId="49" xfId="2" applyFont="1" applyBorder="1" applyAlignment="1">
      <alignment horizontal="center" vertical="center"/>
    </xf>
    <xf numFmtId="0" fontId="39" fillId="0" borderId="19" xfId="2" applyFont="1" applyBorder="1" applyAlignment="1">
      <alignment horizontal="center" vertical="center"/>
    </xf>
    <xf numFmtId="0" fontId="39" fillId="0" borderId="47" xfId="2" applyFont="1" applyBorder="1" applyAlignment="1">
      <alignment horizontal="left" vertical="center"/>
    </xf>
    <xf numFmtId="0" fontId="39" fillId="0" borderId="61" xfId="2" applyFont="1" applyBorder="1" applyAlignment="1">
      <alignment horizontal="left" vertical="center"/>
    </xf>
    <xf numFmtId="0" fontId="44" fillId="2" borderId="63" xfId="2" applyFont="1" applyFill="1" applyBorder="1" applyAlignment="1">
      <alignment horizontal="center" vertical="center" wrapText="1"/>
    </xf>
    <xf numFmtId="0" fontId="38" fillId="4" borderId="68" xfId="2" applyFont="1" applyFill="1" applyBorder="1" applyAlignment="1">
      <alignment horizontal="center" vertical="center"/>
    </xf>
    <xf numFmtId="0" fontId="39" fillId="0" borderId="24" xfId="2" applyFont="1" applyBorder="1" applyAlignment="1">
      <alignment horizontal="left" vertical="center"/>
    </xf>
    <xf numFmtId="0" fontId="39" fillId="0" borderId="6" xfId="2" applyFont="1" applyBorder="1" applyAlignment="1">
      <alignment horizontal="left" vertical="center"/>
    </xf>
    <xf numFmtId="0" fontId="39" fillId="7" borderId="25" xfId="2" applyFont="1" applyFill="1" applyBorder="1" applyAlignment="1">
      <alignment vertical="center"/>
    </xf>
    <xf numFmtId="0" fontId="39" fillId="7" borderId="29" xfId="2" applyFont="1" applyFill="1" applyBorder="1" applyAlignment="1">
      <alignment vertical="center"/>
    </xf>
    <xf numFmtId="0" fontId="36" fillId="6" borderId="43" xfId="2" applyFont="1" applyFill="1" applyBorder="1" applyAlignment="1">
      <alignment horizontal="center" vertical="center"/>
    </xf>
    <xf numFmtId="0" fontId="36" fillId="6" borderId="1" xfId="2" applyFont="1" applyFill="1" applyBorder="1" applyAlignment="1">
      <alignment horizontal="center" vertical="center"/>
    </xf>
    <xf numFmtId="0" fontId="39" fillId="0" borderId="27" xfId="2" applyFont="1" applyBorder="1" applyAlignment="1">
      <alignment horizontal="left" vertical="center"/>
    </xf>
    <xf numFmtId="0" fontId="39" fillId="0" borderId="17" xfId="2" applyFont="1" applyBorder="1" applyAlignment="1">
      <alignment horizontal="left" vertical="center"/>
    </xf>
    <xf numFmtId="0" fontId="39" fillId="0" borderId="24" xfId="2" applyFont="1" applyBorder="1" applyAlignment="1">
      <alignment vertical="center"/>
    </xf>
    <xf numFmtId="0" fontId="39" fillId="0" borderId="6" xfId="2" applyFont="1" applyBorder="1" applyAlignment="1">
      <alignment vertical="center"/>
    </xf>
    <xf numFmtId="0" fontId="36" fillId="6" borderId="50" xfId="2" applyFont="1" applyFill="1" applyBorder="1" applyAlignment="1">
      <alignment horizontal="center" vertical="center"/>
    </xf>
    <xf numFmtId="0" fontId="36" fillId="6" borderId="51" xfId="2" applyFont="1" applyFill="1" applyBorder="1" applyAlignment="1">
      <alignment horizontal="center" vertical="center"/>
    </xf>
    <xf numFmtId="0" fontId="36" fillId="6" borderId="54" xfId="2" applyFont="1" applyFill="1" applyBorder="1" applyAlignment="1">
      <alignment horizontal="center" vertical="center"/>
    </xf>
    <xf numFmtId="0" fontId="36" fillId="6" borderId="4" xfId="2" applyFont="1" applyFill="1" applyBorder="1" applyAlignment="1">
      <alignment horizontal="center" vertical="center"/>
    </xf>
    <xf numFmtId="0" fontId="39" fillId="0" borderId="75" xfId="2" applyFont="1" applyBorder="1" applyAlignment="1">
      <alignment horizontal="left" vertical="center"/>
    </xf>
    <xf numFmtId="0" fontId="39" fillId="0" borderId="77" xfId="2" applyFont="1" applyBorder="1" applyAlignment="1">
      <alignment horizontal="left" vertical="center"/>
    </xf>
    <xf numFmtId="0" fontId="47" fillId="0" borderId="5" xfId="2" applyFont="1" applyBorder="1" applyAlignment="1">
      <alignment horizontal="center"/>
    </xf>
    <xf numFmtId="0" fontId="47" fillId="0" borderId="6" xfId="2" applyFont="1" applyBorder="1" applyAlignment="1">
      <alignment horizontal="center"/>
    </xf>
    <xf numFmtId="0" fontId="47" fillId="0" borderId="9" xfId="2" applyFont="1" applyBorder="1" applyAlignment="1">
      <alignment horizontal="center"/>
    </xf>
    <xf numFmtId="0" fontId="47" fillId="0" borderId="7" xfId="2" applyFont="1" applyBorder="1" applyAlignment="1">
      <alignment horizontal="center"/>
    </xf>
    <xf numFmtId="0" fontId="42" fillId="0" borderId="5" xfId="2" applyFont="1" applyBorder="1" applyAlignment="1">
      <alignment horizontal="center" vertical="center"/>
    </xf>
    <xf numFmtId="0" fontId="39" fillId="0" borderId="33" xfId="2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3" fillId="2" borderId="11" xfId="18" applyFont="1" applyFill="1" applyBorder="1" applyAlignment="1">
      <alignment horizontal="center" vertical="center" wrapText="1"/>
    </xf>
    <xf numFmtId="0" fontId="23" fillId="2" borderId="8" xfId="18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0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6" fillId="2" borderId="0" xfId="2" applyFont="1" applyFill="1" applyBorder="1" applyAlignment="1">
      <alignment horizontal="left" vertical="center"/>
    </xf>
    <xf numFmtId="0" fontId="37" fillId="2" borderId="37" xfId="2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7" xfId="2" applyFont="1" applyFill="1" applyBorder="1" applyAlignment="1">
      <alignment horizontal="center" vertical="center"/>
    </xf>
    <xf numFmtId="0" fontId="32" fillId="0" borderId="71" xfId="2" applyFont="1" applyBorder="1" applyAlignment="1">
      <alignment horizontal="center" vertical="center"/>
    </xf>
    <xf numFmtId="0" fontId="32" fillId="0" borderId="84" xfId="2" applyFont="1" applyBorder="1" applyAlignment="1">
      <alignment horizontal="center" vertical="center"/>
    </xf>
    <xf numFmtId="0" fontId="32" fillId="0" borderId="70" xfId="2" applyFont="1" applyBorder="1" applyAlignment="1">
      <alignment horizontal="center" vertical="center"/>
    </xf>
    <xf numFmtId="0" fontId="33" fillId="0" borderId="71" xfId="2" applyFont="1" applyBorder="1" applyAlignment="1">
      <alignment horizontal="center" vertical="center"/>
    </xf>
    <xf numFmtId="0" fontId="33" fillId="0" borderId="84" xfId="2" applyFont="1" applyBorder="1" applyAlignment="1">
      <alignment horizontal="center" vertical="center"/>
    </xf>
    <xf numFmtId="0" fontId="33" fillId="0" borderId="70" xfId="2" applyFont="1" applyBorder="1" applyAlignment="1">
      <alignment horizontal="center" vertical="center"/>
    </xf>
    <xf numFmtId="0" fontId="32" fillId="0" borderId="37" xfId="2" applyFont="1" applyBorder="1" applyAlignment="1">
      <alignment horizontal="center" vertical="center"/>
    </xf>
    <xf numFmtId="0" fontId="32" fillId="0" borderId="43" xfId="2" applyFont="1" applyBorder="1" applyAlignment="1">
      <alignment horizontal="center" vertical="center"/>
    </xf>
    <xf numFmtId="0" fontId="32" fillId="0" borderId="38" xfId="2" applyFont="1" applyBorder="1" applyAlignment="1">
      <alignment horizontal="center" vertical="center"/>
    </xf>
    <xf numFmtId="0" fontId="32" fillId="2" borderId="37" xfId="2" applyFont="1" applyFill="1" applyBorder="1" applyAlignment="1">
      <alignment horizontal="center" vertical="center"/>
    </xf>
    <xf numFmtId="0" fontId="32" fillId="2" borderId="43" xfId="2" applyFont="1" applyFill="1" applyBorder="1" applyAlignment="1">
      <alignment horizontal="center" vertical="center"/>
    </xf>
    <xf numFmtId="0" fontId="32" fillId="2" borderId="38" xfId="2" applyFont="1" applyFill="1" applyBorder="1" applyAlignment="1">
      <alignment horizontal="center" vertical="center"/>
    </xf>
    <xf numFmtId="0" fontId="32" fillId="2" borderId="44" xfId="2" applyFont="1" applyFill="1" applyBorder="1" applyAlignment="1">
      <alignment horizontal="center" vertical="center"/>
    </xf>
    <xf numFmtId="0" fontId="32" fillId="2" borderId="39" xfId="2" applyFont="1" applyFill="1" applyBorder="1" applyAlignment="1">
      <alignment horizontal="center" vertical="center"/>
    </xf>
    <xf numFmtId="0" fontId="32" fillId="2" borderId="40" xfId="2" applyFont="1" applyFill="1" applyBorder="1" applyAlignment="1">
      <alignment horizontal="center" vertical="center"/>
    </xf>
    <xf numFmtId="0" fontId="30" fillId="2" borderId="37" xfId="2" applyFont="1" applyFill="1" applyBorder="1" applyAlignment="1">
      <alignment horizontal="center" vertical="center"/>
    </xf>
    <xf numFmtId="0" fontId="30" fillId="2" borderId="43" xfId="2" applyFont="1" applyFill="1" applyBorder="1" applyAlignment="1">
      <alignment horizontal="center" vertical="center"/>
    </xf>
    <xf numFmtId="0" fontId="30" fillId="2" borderId="38" xfId="2" applyFont="1" applyFill="1" applyBorder="1" applyAlignment="1">
      <alignment horizontal="center" vertical="center"/>
    </xf>
    <xf numFmtId="0" fontId="30" fillId="2" borderId="44" xfId="2" applyFont="1" applyFill="1" applyBorder="1" applyAlignment="1">
      <alignment horizontal="center" vertical="center"/>
    </xf>
    <xf numFmtId="0" fontId="30" fillId="2" borderId="39" xfId="2" applyFont="1" applyFill="1" applyBorder="1" applyAlignment="1">
      <alignment horizontal="center" vertical="center"/>
    </xf>
    <xf numFmtId="0" fontId="30" fillId="2" borderId="40" xfId="2" applyFont="1" applyFill="1" applyBorder="1" applyAlignment="1">
      <alignment horizontal="center" vertical="center"/>
    </xf>
    <xf numFmtId="0" fontId="32" fillId="0" borderId="2" xfId="2" applyFont="1" applyBorder="1" applyAlignment="1">
      <alignment horizontal="center" vertical="center"/>
    </xf>
    <xf numFmtId="0" fontId="37" fillId="2" borderId="36" xfId="2" applyFont="1" applyFill="1" applyBorder="1" applyAlignment="1">
      <alignment horizontal="center" vertical="center"/>
    </xf>
    <xf numFmtId="0" fontId="39" fillId="0" borderId="2" xfId="2" applyFont="1" applyBorder="1" applyAlignment="1">
      <alignment horizontal="center" vertical="center" wrapText="1"/>
    </xf>
    <xf numFmtId="0" fontId="37" fillId="2" borderId="2" xfId="2" applyFont="1" applyFill="1" applyBorder="1" applyAlignment="1">
      <alignment horizontal="center" vertical="center"/>
    </xf>
    <xf numFmtId="0" fontId="39" fillId="0" borderId="60" xfId="2" applyFont="1" applyBorder="1" applyAlignment="1">
      <alignment horizontal="center" vertical="center" wrapText="1"/>
    </xf>
    <xf numFmtId="0" fontId="36" fillId="0" borderId="45" xfId="2" applyFont="1" applyBorder="1" applyAlignment="1">
      <alignment horizontal="center" vertical="center"/>
    </xf>
    <xf numFmtId="0" fontId="36" fillId="0" borderId="60" xfId="2" applyFont="1" applyBorder="1" applyAlignment="1">
      <alignment horizontal="center" vertical="center"/>
    </xf>
    <xf numFmtId="3" fontId="39" fillId="5" borderId="56" xfId="2" applyNumberFormat="1" applyFont="1" applyFill="1" applyBorder="1" applyAlignment="1">
      <alignment horizontal="right" vertical="center" wrapText="1"/>
    </xf>
    <xf numFmtId="3" fontId="39" fillId="5" borderId="79" xfId="2" applyNumberFormat="1" applyFont="1" applyFill="1" applyBorder="1" applyAlignment="1">
      <alignment horizontal="right" vertical="center" wrapText="1"/>
    </xf>
    <xf numFmtId="0" fontId="36" fillId="0" borderId="63" xfId="2" applyFont="1" applyBorder="1" applyAlignment="1">
      <alignment horizontal="center" vertical="center"/>
    </xf>
    <xf numFmtId="0" fontId="36" fillId="2" borderId="45" xfId="2" applyFont="1" applyFill="1" applyBorder="1" applyAlignment="1">
      <alignment horizontal="center" vertical="center"/>
    </xf>
    <xf numFmtId="0" fontId="36" fillId="2" borderId="63" xfId="2" applyFont="1" applyFill="1" applyBorder="1" applyAlignment="1">
      <alignment horizontal="center" vertical="center"/>
    </xf>
    <xf numFmtId="0" fontId="37" fillId="2" borderId="0" xfId="2" applyFont="1" applyFill="1" applyBorder="1" applyAlignment="1">
      <alignment horizontal="center" vertical="center" wrapText="1"/>
    </xf>
    <xf numFmtId="3" fontId="39" fillId="0" borderId="60" xfId="2" applyNumberFormat="1" applyFont="1" applyBorder="1" applyAlignment="1">
      <alignment horizontal="right" vertical="center" wrapText="1"/>
    </xf>
    <xf numFmtId="3" fontId="39" fillId="0" borderId="85" xfId="2" applyNumberFormat="1" applyFont="1" applyBorder="1" applyAlignment="1">
      <alignment horizontal="right" vertical="center" wrapText="1"/>
    </xf>
    <xf numFmtId="0" fontId="37" fillId="2" borderId="60" xfId="2" applyFont="1" applyFill="1" applyBorder="1" applyAlignment="1">
      <alignment horizontal="center" vertical="center"/>
    </xf>
    <xf numFmtId="3" fontId="38" fillId="0" borderId="85" xfId="2" applyNumberFormat="1" applyFont="1" applyBorder="1" applyAlignment="1">
      <alignment horizontal="right" vertical="center" wrapText="1"/>
    </xf>
    <xf numFmtId="0" fontId="37" fillId="2" borderId="63" xfId="2" applyFont="1" applyFill="1" applyBorder="1" applyAlignment="1">
      <alignment horizontal="center" vertical="center"/>
    </xf>
    <xf numFmtId="0" fontId="36" fillId="6" borderId="46" xfId="2" applyFont="1" applyFill="1" applyBorder="1" applyAlignment="1">
      <alignment horizontal="center" vertical="center"/>
    </xf>
    <xf numFmtId="3" fontId="39" fillId="0" borderId="77" xfId="2" applyNumberFormat="1" applyFont="1" applyBorder="1" applyAlignment="1">
      <alignment horizontal="right" vertical="center"/>
    </xf>
    <xf numFmtId="0" fontId="36" fillId="6" borderId="53" xfId="2" applyFont="1" applyFill="1" applyBorder="1" applyAlignment="1">
      <alignment horizontal="center" vertical="center"/>
    </xf>
    <xf numFmtId="0" fontId="36" fillId="6" borderId="0" xfId="2" applyFont="1" applyFill="1" applyBorder="1" applyAlignment="1">
      <alignment horizontal="center" vertical="center"/>
    </xf>
    <xf numFmtId="3" fontId="39" fillId="0" borderId="86" xfId="2" applyNumberFormat="1" applyFont="1" applyBorder="1" applyAlignment="1">
      <alignment horizontal="right" vertical="center"/>
    </xf>
    <xf numFmtId="0" fontId="36" fillId="6" borderId="41" xfId="2" applyFont="1" applyFill="1" applyBorder="1" applyAlignment="1">
      <alignment horizontal="center" vertical="center"/>
    </xf>
    <xf numFmtId="3" fontId="39" fillId="7" borderId="87" xfId="2" applyNumberFormat="1" applyFont="1" applyFill="1" applyBorder="1" applyAlignment="1">
      <alignment horizontal="right" vertical="center"/>
    </xf>
    <xf numFmtId="0" fontId="36" fillId="6" borderId="37" xfId="2" applyFont="1" applyFill="1" applyBorder="1" applyAlignment="1">
      <alignment horizontal="center" vertical="center"/>
    </xf>
    <xf numFmtId="3" fontId="39" fillId="0" borderId="55" xfId="2" applyNumberFormat="1" applyFont="1" applyBorder="1" applyAlignment="1">
      <alignment horizontal="right" vertical="center"/>
    </xf>
    <xf numFmtId="3" fontId="39" fillId="7" borderId="88" xfId="2" applyNumberFormat="1" applyFont="1" applyFill="1" applyBorder="1" applyAlignment="1">
      <alignment horizontal="right" vertical="center"/>
    </xf>
    <xf numFmtId="3" fontId="39" fillId="0" borderId="89" xfId="2" applyNumberFormat="1" applyFont="1" applyBorder="1" applyAlignment="1">
      <alignment horizontal="right" vertical="center"/>
    </xf>
    <xf numFmtId="0" fontId="52" fillId="0" borderId="0" xfId="2" applyFont="1" applyAlignment="1">
      <alignment horizontal="center" vertical="center" wrapText="1"/>
    </xf>
    <xf numFmtId="0" fontId="52" fillId="0" borderId="0" xfId="2" applyFont="1" applyBorder="1" applyAlignment="1">
      <alignment horizontal="center" vertical="center" wrapText="1"/>
    </xf>
  </cellXfs>
  <cellStyles count="41">
    <cellStyle name="Dziesiętny 3" xfId="1" xr:uid="{00000000-0005-0000-0000-000000000000}"/>
    <cellStyle name="Normalny" xfId="0" builtinId="0"/>
    <cellStyle name="Normalny 10" xfId="29" xr:uid="{9025BFBF-57DA-4AF5-8B42-35B45E5A18DE}"/>
    <cellStyle name="Normalny 11" xfId="31" xr:uid="{36E54C54-48B5-4193-AB48-FA067B196F72}"/>
    <cellStyle name="Normalny 12" xfId="33" xr:uid="{EED15D1E-6346-45C9-B0F7-2592CBC87962}"/>
    <cellStyle name="Normalny 13" xfId="35" xr:uid="{B1437190-52EB-4C2F-BA59-8722A6379131}"/>
    <cellStyle name="Normalny 14" xfId="37" xr:uid="{6DC90C5D-09B0-435D-BEE7-C98DE8DE1DA7}"/>
    <cellStyle name="Normalny 15" xfId="39" xr:uid="{1E70B428-99B7-4B7D-8CE8-46329DD5F61C}"/>
    <cellStyle name="Normalny 18 2 2 2 3 2 4 6 3 2 4 2 3 7 2 2 3 3 2 3 4" xfId="3" xr:uid="{00000000-0005-0000-0000-000003000000}"/>
    <cellStyle name="Normalny 18 2 2 2 3 2 4 6 3 2 4 2 3 7 2 2 3 3 2 3 4 10" xfId="28" xr:uid="{5A14C4AF-BF1C-4BB6-8E1D-DBC626E7D8DD}"/>
    <cellStyle name="Normalny 18 2 2 2 3 2 4 6 3 2 4 2 3 7 2 2 3 3 2 3 4 11" xfId="30" xr:uid="{FCE6C72D-841D-46EC-A24A-5FB3FE1E36FF}"/>
    <cellStyle name="Normalny 18 2 2 2 3 2 4 6 3 2 4 2 3 7 2 2 3 3 2 3 4 12" xfId="32" xr:uid="{A78C92A5-ED1E-4CE9-AEFB-9CFDA59372F8}"/>
    <cellStyle name="Normalny 18 2 2 2 3 2 4 6 3 2 4 2 3 7 2 2 3 3 2 3 4 13" xfId="34" xr:uid="{4A7DDCB5-1F77-4C7C-98B6-E668A8C43ABD}"/>
    <cellStyle name="Normalny 18 2 2 2 3 2 4 6 3 2 4 2 3 7 2 2 3 3 2 3 4 14" xfId="38" xr:uid="{CDB10A14-DC13-4891-97CD-57B8ACDA7442}"/>
    <cellStyle name="Normalny 18 2 2 2 3 2 4 6 3 2 4 2 3 7 2 2 3 3 2 3 4 15" xfId="40" xr:uid="{5C4FE051-BC7E-4ED5-8AAD-6DB4D5E7DBEB}"/>
    <cellStyle name="Normalny 18 2 2 2 3 2 4 6 3 2 4 2 3 7 2 2 3 3 2 3 4 2" xfId="6" xr:uid="{00000000-0005-0000-0000-000004000000}"/>
    <cellStyle name="Normalny 18 2 2 2 3 2 4 6 3 2 4 2 3 7 2 2 3 3 2 3 4 3" xfId="8" xr:uid="{978D6E1F-CE06-4DD1-8CB9-CB8C6695C291}"/>
    <cellStyle name="Normalny 18 2 2 2 3 2 4 6 3 2 4 2 3 7 2 2 3 3 2 3 4 3 2" xfId="13" xr:uid="{132A3B68-2608-48AE-9DB2-67CA3093D5C6}"/>
    <cellStyle name="Normalny 18 2 2 2 3 2 4 6 3 2 4 2 3 7 2 2 3 3 2 3 4 3 2 2" xfId="16" xr:uid="{AE442152-C52B-4B6D-9E22-0E7A9723EA1C}"/>
    <cellStyle name="Normalny 18 2 2 2 3 2 4 6 3 2 4 2 3 7 2 2 3 3 2 3 4 3 2 2 2" xfId="22" xr:uid="{0B61ACE1-7512-4FAE-AF8A-2AD8C6183459}"/>
    <cellStyle name="Normalny 18 2 2 2 3 2 4 6 3 2 4 2 3 7 2 2 3 3 2 3 4 3 2 2 2 2" xfId="36" xr:uid="{18F655DD-FD12-4D27-8AC4-9BD6F971D487}"/>
    <cellStyle name="Normalny 18 2 2 2 3 2 4 6 3 2 4 2 3 7 2 2 3 3 2 3 4 4" xfId="10" xr:uid="{16CA1730-9806-4AA4-BDF4-C86BF6B190CD}"/>
    <cellStyle name="Normalny 18 2 2 2 3 2 4 6 3 2 4 2 3 7 2 2 3 3 2 3 4 5" xfId="12" xr:uid="{60A17872-1AE7-451B-B57D-82035E408006}"/>
    <cellStyle name="Normalny 18 2 2 2 3 2 4 6 3 2 4 2 3 7 2 2 3 3 2 3 4 6" xfId="15" xr:uid="{D52A553E-1D85-49FD-8AE0-76B9DB59338B}"/>
    <cellStyle name="Normalny 18 2 2 2 3 2 4 6 3 2 4 2 3 7 2 2 3 3 2 3 4 7" xfId="21" xr:uid="{6D1A8CB9-B655-4C6B-B012-3774782DB64A}"/>
    <cellStyle name="Normalny 18 2 2 2 3 2 4 6 3 2 4 2 3 7 2 2 3 3 2 3 4 8" xfId="24" xr:uid="{7F06D8AC-D6A2-422F-9C5C-A29E9CD6E771}"/>
    <cellStyle name="Normalny 18 2 2 2 3 2 4 6 3 2 4 2 3 7 2 2 3 3 2 3 4 9" xfId="26" xr:uid="{3B73AD13-BE1C-4357-ACD6-2C7C4BCE8179}"/>
    <cellStyle name="Normalny 2" xfId="7" xr:uid="{DDC0BFFD-64E6-47E9-8B8A-95F0AAB1BC3C}"/>
    <cellStyle name="Normalny 2 4" xfId="2" xr:uid="{00000000-0005-0000-0000-000005000000}"/>
    <cellStyle name="Normalny 3" xfId="9" xr:uid="{F912EC31-1684-4F87-A843-DA01A826BE84}"/>
    <cellStyle name="Normalny 4" xfId="11" xr:uid="{B52E65D2-82E9-430E-9444-2CBA44B49FEC}"/>
    <cellStyle name="Normalny 5" xfId="14" xr:uid="{4AF4D179-AE2C-499D-B02C-9B5DD96732A0}"/>
    <cellStyle name="Normalny 5 2 2 2 2 2 2 2 2 2 2 2 3 3 3 2 2 2 2 2 2" xfId="5" xr:uid="{00000000-0005-0000-0000-000006000000}"/>
    <cellStyle name="Normalny 5 2 2 2 2 2 2 2 2 2 2 2 3 3 3 2 2 2 2 2 2 2" xfId="19" xr:uid="{60702EA1-3E4E-42C3-9EDC-7BA51E557683}"/>
    <cellStyle name="Normalny 5 3 2 2 2 2 2 2 2 2 2 3 3 3 2 2 2 2 2 2" xfId="4" xr:uid="{00000000-0005-0000-0000-000007000000}"/>
    <cellStyle name="Normalny 5 3 2 2 2 2 2 2 2 2 2 3 3 3 2 2 2 2 2 2 2" xfId="18" xr:uid="{3BD4DAC1-8478-4986-B36E-FE4E2C5478D0}"/>
    <cellStyle name="Normalny 6" xfId="20" xr:uid="{8FE629F5-EC25-4A93-B48E-EE6404207561}"/>
    <cellStyle name="Normalny 7" xfId="23" xr:uid="{1772C4BA-A3AD-462D-A515-9925D6135334}"/>
    <cellStyle name="Normalny 8" xfId="25" xr:uid="{1EA186D8-9142-4490-8DA1-267ED093E8A9}"/>
    <cellStyle name="Normalny 9" xfId="27" xr:uid="{F6F7E53B-5700-4E51-9F25-A972FDE12BD7}"/>
    <cellStyle name="Procentowy" xfId="17" builtinId="5"/>
  </cellStyles>
  <dxfs count="0"/>
  <tableStyles count="0" defaultTableStyle="TableStyleMedium2" defaultPivotStyle="PivotStyleLight16"/>
  <colors>
    <mruColors>
      <color rgb="FFFFF8E5"/>
      <color rgb="FFCCCCFF"/>
      <color rgb="FFCC99FF"/>
      <color rgb="FFFF99CC"/>
      <color rgb="FFFF66CC"/>
      <color rgb="FFFF9900"/>
      <color rgb="FFCCFFFF"/>
      <color rgb="FFFFFF99"/>
      <color rgb="FF66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raport%20bestia%2014.09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Sejmik/raport%20bestia%2014.09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5EBF8-DC90-4B59-A65E-1F884C50A56C}">
  <sheetPr>
    <tabColor rgb="FFFFFF00"/>
    <pageSetUpPr fitToPage="1"/>
  </sheetPr>
  <dimension ref="A1:BO76"/>
  <sheetViews>
    <sheetView tabSelected="1" view="pageBreakPreview" zoomScale="53" zoomScaleNormal="60" zoomScaleSheetLayoutView="53" zoomScalePageLayoutView="60" workbookViewId="0">
      <pane xSplit="8" ySplit="4" topLeftCell="AK44" activePane="bottomRight" state="frozen"/>
      <selection activeCell="BB2" sqref="BB2:BE2"/>
      <selection pane="topRight" activeCell="BB2" sqref="BB2:BE2"/>
      <selection pane="bottomLeft" activeCell="BB2" sqref="BB2:BE2"/>
      <selection pane="bottomRight" activeCell="BO2" sqref="BO2"/>
    </sheetView>
  </sheetViews>
  <sheetFormatPr defaultColWidth="7.75" defaultRowHeight="23.25"/>
  <cols>
    <col min="1" max="1" width="6.375" style="225" customWidth="1"/>
    <col min="2" max="2" width="22.375" style="104" customWidth="1"/>
    <col min="3" max="3" width="85.625" style="226" customWidth="1"/>
    <col min="4" max="4" width="22.5" style="104" customWidth="1"/>
    <col min="5" max="5" width="15.625" style="104" customWidth="1"/>
    <col min="6" max="6" width="21.625" style="104" customWidth="1"/>
    <col min="7" max="7" width="20.5" style="104" customWidth="1"/>
    <col min="8" max="8" width="19.125" style="104" customWidth="1"/>
    <col min="9" max="16" width="15.75" style="104" hidden="1" customWidth="1"/>
    <col min="17" max="17" width="25.5" style="104" hidden="1" customWidth="1"/>
    <col min="18" max="18" width="17.75" style="104" hidden="1" customWidth="1"/>
    <col min="19" max="19" width="15.75" style="104" hidden="1" customWidth="1"/>
    <col min="20" max="20" width="16.375" style="104" hidden="1" customWidth="1"/>
    <col min="21" max="21" width="18.125" style="104" hidden="1" customWidth="1"/>
    <col min="22" max="22" width="17.375" style="104" hidden="1" customWidth="1"/>
    <col min="23" max="23" width="18.125" style="104" hidden="1" customWidth="1"/>
    <col min="24" max="24" width="18.125" style="104" customWidth="1"/>
    <col min="25" max="25" width="17.625" style="104" customWidth="1"/>
    <col min="26" max="26" width="18.125" style="104" customWidth="1"/>
    <col min="27" max="27" width="19.375" style="104" customWidth="1"/>
    <col min="28" max="28" width="17.5" style="104" customWidth="1"/>
    <col min="29" max="29" width="16.75" style="104" customWidth="1"/>
    <col min="30" max="30" width="18.75" style="104" customWidth="1"/>
    <col min="31" max="31" width="17" style="104" customWidth="1"/>
    <col min="32" max="32" width="17.25" style="104" customWidth="1"/>
    <col min="33" max="33" width="18.125" style="104" customWidth="1"/>
    <col min="34" max="34" width="16.75" style="104" customWidth="1"/>
    <col min="35" max="35" width="18.75" style="104" customWidth="1"/>
    <col min="36" max="36" width="16.75" style="104" bestFit="1" customWidth="1"/>
    <col min="37" max="37" width="15.625" style="104" customWidth="1"/>
    <col min="38" max="38" width="16.75" style="104" bestFit="1" customWidth="1"/>
    <col min="39" max="40" width="16.75" style="104" customWidth="1"/>
    <col min="41" max="41" width="19.125" style="104" customWidth="1"/>
    <col min="42" max="42" width="16.75" style="104" hidden="1" customWidth="1"/>
    <col min="43" max="43" width="17.125" style="104" hidden="1" customWidth="1"/>
    <col min="44" max="44" width="16.75" style="104" hidden="1" customWidth="1"/>
    <col min="45" max="59" width="15.375" style="104" hidden="1" customWidth="1"/>
    <col min="60" max="60" width="19.5" style="104" customWidth="1"/>
    <col min="61" max="61" width="20" style="104" customWidth="1"/>
    <col min="62" max="62" width="19.25" style="104" customWidth="1"/>
    <col min="63" max="63" width="18.125" style="104" customWidth="1"/>
    <col min="64" max="64" width="17.375" style="104" customWidth="1"/>
    <col min="65" max="65" width="18.125" style="104" customWidth="1"/>
    <col min="66" max="66" width="20" style="104" customWidth="1"/>
    <col min="67" max="67" width="15.125" style="104" customWidth="1"/>
    <col min="68" max="16384" width="7.75" style="104"/>
  </cols>
  <sheetData>
    <row r="1" spans="1:67" ht="28.5" customHeight="1">
      <c r="A1" s="234" t="s">
        <v>64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13"/>
      <c r="AB1" s="13"/>
      <c r="AC1" s="14"/>
      <c r="AD1" s="14"/>
      <c r="AE1" s="14"/>
      <c r="AF1" s="14"/>
      <c r="AG1" s="14"/>
      <c r="AH1" s="14"/>
      <c r="AI1" s="14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397" t="s">
        <v>53</v>
      </c>
      <c r="BL1" s="397"/>
      <c r="BM1" s="397"/>
      <c r="BN1" s="397"/>
    </row>
    <row r="2" spans="1:67" ht="57" customHeight="1" thickBot="1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16"/>
      <c r="AB2" s="16"/>
      <c r="AC2" s="17"/>
      <c r="AD2" s="17"/>
      <c r="AE2" s="17"/>
      <c r="AF2" s="17"/>
      <c r="AG2" s="17"/>
      <c r="AH2" s="17"/>
      <c r="AI2" s="17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398"/>
      <c r="BL2" s="398"/>
      <c r="BM2" s="398"/>
      <c r="BN2" s="398"/>
    </row>
    <row r="3" spans="1:67" s="105" customFormat="1" ht="24" customHeight="1" thickBot="1">
      <c r="A3" s="344">
        <v>1</v>
      </c>
      <c r="B3" s="345">
        <v>2</v>
      </c>
      <c r="C3" s="346">
        <v>3</v>
      </c>
      <c r="D3" s="247">
        <v>4</v>
      </c>
      <c r="E3" s="249"/>
      <c r="F3" s="347">
        <v>5</v>
      </c>
      <c r="G3" s="348"/>
      <c r="H3" s="349"/>
      <c r="I3" s="247">
        <v>6</v>
      </c>
      <c r="J3" s="248"/>
      <c r="K3" s="249"/>
      <c r="L3" s="350">
        <v>6</v>
      </c>
      <c r="M3" s="351"/>
      <c r="N3" s="352"/>
      <c r="O3" s="353">
        <v>6</v>
      </c>
      <c r="P3" s="354"/>
      <c r="Q3" s="355"/>
      <c r="R3" s="353">
        <v>6</v>
      </c>
      <c r="S3" s="354"/>
      <c r="T3" s="355"/>
      <c r="U3" s="356">
        <v>6</v>
      </c>
      <c r="V3" s="357"/>
      <c r="W3" s="358"/>
      <c r="X3" s="359">
        <v>6</v>
      </c>
      <c r="Y3" s="360"/>
      <c r="Z3" s="361"/>
      <c r="AA3" s="356">
        <v>7</v>
      </c>
      <c r="AB3" s="357"/>
      <c r="AC3" s="358"/>
      <c r="AD3" s="362">
        <v>8</v>
      </c>
      <c r="AE3" s="363"/>
      <c r="AF3" s="364"/>
      <c r="AG3" s="365">
        <v>9</v>
      </c>
      <c r="AH3" s="366"/>
      <c r="AI3" s="367"/>
      <c r="AJ3" s="247">
        <v>10</v>
      </c>
      <c r="AK3" s="248"/>
      <c r="AL3" s="249"/>
      <c r="AM3" s="247">
        <v>11</v>
      </c>
      <c r="AN3" s="248"/>
      <c r="AO3" s="249"/>
      <c r="AP3" s="247">
        <v>12</v>
      </c>
      <c r="AQ3" s="248"/>
      <c r="AR3" s="249"/>
      <c r="AS3" s="247">
        <v>13</v>
      </c>
      <c r="AT3" s="248"/>
      <c r="AU3" s="249"/>
      <c r="AV3" s="247">
        <v>14</v>
      </c>
      <c r="AW3" s="248"/>
      <c r="AX3" s="249"/>
      <c r="AY3" s="247">
        <v>15</v>
      </c>
      <c r="AZ3" s="248"/>
      <c r="BA3" s="249"/>
      <c r="BB3" s="247">
        <v>16</v>
      </c>
      <c r="BC3" s="248"/>
      <c r="BD3" s="249"/>
      <c r="BE3" s="247">
        <v>17</v>
      </c>
      <c r="BF3" s="248"/>
      <c r="BG3" s="249"/>
      <c r="BH3" s="247">
        <v>12</v>
      </c>
      <c r="BI3" s="248"/>
      <c r="BJ3" s="249"/>
      <c r="BK3" s="247">
        <v>13</v>
      </c>
      <c r="BL3" s="248"/>
      <c r="BM3" s="249"/>
      <c r="BN3" s="368">
        <v>14</v>
      </c>
    </row>
    <row r="4" spans="1:67" ht="28.5" customHeight="1" thickBot="1">
      <c r="A4" s="369" t="s">
        <v>0</v>
      </c>
      <c r="B4" s="235" t="s">
        <v>8</v>
      </c>
      <c r="C4" s="235" t="s">
        <v>9</v>
      </c>
      <c r="D4" s="237" t="s">
        <v>10</v>
      </c>
      <c r="E4" s="238"/>
      <c r="F4" s="241" t="s">
        <v>11</v>
      </c>
      <c r="G4" s="242"/>
      <c r="H4" s="243"/>
      <c r="I4" s="244">
        <v>2018</v>
      </c>
      <c r="J4" s="245"/>
      <c r="K4" s="246"/>
      <c r="L4" s="241">
        <v>2019</v>
      </c>
      <c r="M4" s="242"/>
      <c r="N4" s="243"/>
      <c r="O4" s="241">
        <v>2020</v>
      </c>
      <c r="P4" s="242"/>
      <c r="Q4" s="243"/>
      <c r="R4" s="241">
        <v>2021</v>
      </c>
      <c r="S4" s="242"/>
      <c r="T4" s="243"/>
      <c r="U4" s="258">
        <v>2022</v>
      </c>
      <c r="V4" s="259"/>
      <c r="W4" s="260"/>
      <c r="X4" s="258">
        <v>2023</v>
      </c>
      <c r="Y4" s="259"/>
      <c r="Z4" s="260"/>
      <c r="AA4" s="258">
        <v>2024</v>
      </c>
      <c r="AB4" s="259"/>
      <c r="AC4" s="260"/>
      <c r="AD4" s="261">
        <v>2025</v>
      </c>
      <c r="AE4" s="262"/>
      <c r="AF4" s="263"/>
      <c r="AG4" s="261">
        <v>2026</v>
      </c>
      <c r="AH4" s="262"/>
      <c r="AI4" s="263"/>
      <c r="AJ4" s="241">
        <v>2027</v>
      </c>
      <c r="AK4" s="242"/>
      <c r="AL4" s="243"/>
      <c r="AM4" s="241">
        <v>2028</v>
      </c>
      <c r="AN4" s="242"/>
      <c r="AO4" s="243"/>
      <c r="AP4" s="241">
        <v>2029</v>
      </c>
      <c r="AQ4" s="242"/>
      <c r="AR4" s="243"/>
      <c r="AS4" s="241">
        <v>2030</v>
      </c>
      <c r="AT4" s="242"/>
      <c r="AU4" s="243"/>
      <c r="AV4" s="241">
        <v>2031</v>
      </c>
      <c r="AW4" s="242"/>
      <c r="AX4" s="243"/>
      <c r="AY4" s="241">
        <v>2032</v>
      </c>
      <c r="AZ4" s="242"/>
      <c r="BA4" s="243"/>
      <c r="BB4" s="241">
        <v>2033</v>
      </c>
      <c r="BC4" s="242"/>
      <c r="BD4" s="243"/>
      <c r="BE4" s="241">
        <v>2034</v>
      </c>
      <c r="BF4" s="242"/>
      <c r="BG4" s="243"/>
      <c r="BH4" s="244" t="s">
        <v>12</v>
      </c>
      <c r="BI4" s="245"/>
      <c r="BJ4" s="246"/>
      <c r="BK4" s="244" t="s">
        <v>13</v>
      </c>
      <c r="BL4" s="245"/>
      <c r="BM4" s="246"/>
      <c r="BN4" s="370" t="s">
        <v>14</v>
      </c>
    </row>
    <row r="5" spans="1:67" s="107" customFormat="1" ht="75" customHeight="1" thickBot="1">
      <c r="A5" s="371"/>
      <c r="B5" s="236"/>
      <c r="C5" s="236"/>
      <c r="D5" s="239"/>
      <c r="E5" s="240"/>
      <c r="F5" s="19" t="s">
        <v>15</v>
      </c>
      <c r="G5" s="20" t="s">
        <v>1</v>
      </c>
      <c r="H5" s="21" t="s">
        <v>16</v>
      </c>
      <c r="I5" s="19" t="s">
        <v>17</v>
      </c>
      <c r="J5" s="20" t="s">
        <v>18</v>
      </c>
      <c r="K5" s="21" t="s">
        <v>19</v>
      </c>
      <c r="L5" s="19" t="s">
        <v>20</v>
      </c>
      <c r="M5" s="20" t="s">
        <v>18</v>
      </c>
      <c r="N5" s="21" t="s">
        <v>19</v>
      </c>
      <c r="O5" s="19" t="s">
        <v>21</v>
      </c>
      <c r="P5" s="20" t="s">
        <v>18</v>
      </c>
      <c r="Q5" s="21" t="s">
        <v>19</v>
      </c>
      <c r="R5" s="19" t="s">
        <v>22</v>
      </c>
      <c r="S5" s="20" t="s">
        <v>18</v>
      </c>
      <c r="T5" s="21" t="s">
        <v>19</v>
      </c>
      <c r="U5" s="19" t="s">
        <v>23</v>
      </c>
      <c r="V5" s="20" t="s">
        <v>18</v>
      </c>
      <c r="W5" s="21" t="s">
        <v>19</v>
      </c>
      <c r="X5" s="19" t="s">
        <v>24</v>
      </c>
      <c r="Y5" s="20" t="s">
        <v>18</v>
      </c>
      <c r="Z5" s="21" t="s">
        <v>19</v>
      </c>
      <c r="AA5" s="19" t="s">
        <v>24</v>
      </c>
      <c r="AB5" s="20" t="s">
        <v>18</v>
      </c>
      <c r="AC5" s="22" t="s">
        <v>19</v>
      </c>
      <c r="AD5" s="19" t="s">
        <v>24</v>
      </c>
      <c r="AE5" s="23" t="s">
        <v>18</v>
      </c>
      <c r="AF5" s="22" t="s">
        <v>19</v>
      </c>
      <c r="AG5" s="19" t="s">
        <v>24</v>
      </c>
      <c r="AH5" s="23" t="s">
        <v>18</v>
      </c>
      <c r="AI5" s="22" t="s">
        <v>19</v>
      </c>
      <c r="AJ5" s="19" t="s">
        <v>24</v>
      </c>
      <c r="AK5" s="20" t="s">
        <v>18</v>
      </c>
      <c r="AL5" s="24" t="s">
        <v>19</v>
      </c>
      <c r="AM5" s="19" t="s">
        <v>23</v>
      </c>
      <c r="AN5" s="20" t="s">
        <v>18</v>
      </c>
      <c r="AO5" s="21" t="s">
        <v>19</v>
      </c>
      <c r="AP5" s="19" t="s">
        <v>23</v>
      </c>
      <c r="AQ5" s="20" t="s">
        <v>18</v>
      </c>
      <c r="AR5" s="21" t="s">
        <v>19</v>
      </c>
      <c r="AS5" s="19" t="s">
        <v>23</v>
      </c>
      <c r="AT5" s="20" t="s">
        <v>18</v>
      </c>
      <c r="AU5" s="21" t="s">
        <v>19</v>
      </c>
      <c r="AV5" s="19" t="s">
        <v>23</v>
      </c>
      <c r="AW5" s="20" t="s">
        <v>18</v>
      </c>
      <c r="AX5" s="21" t="s">
        <v>19</v>
      </c>
      <c r="AY5" s="19" t="s">
        <v>23</v>
      </c>
      <c r="AZ5" s="20" t="s">
        <v>18</v>
      </c>
      <c r="BA5" s="21" t="s">
        <v>19</v>
      </c>
      <c r="BB5" s="19" t="s">
        <v>23</v>
      </c>
      <c r="BC5" s="20" t="s">
        <v>18</v>
      </c>
      <c r="BD5" s="21" t="s">
        <v>19</v>
      </c>
      <c r="BE5" s="19" t="s">
        <v>23</v>
      </c>
      <c r="BF5" s="20" t="s">
        <v>18</v>
      </c>
      <c r="BG5" s="21" t="s">
        <v>19</v>
      </c>
      <c r="BH5" s="19" t="s">
        <v>24</v>
      </c>
      <c r="BI5" s="20" t="s">
        <v>18</v>
      </c>
      <c r="BJ5" s="21" t="s">
        <v>19</v>
      </c>
      <c r="BK5" s="19" t="s">
        <v>25</v>
      </c>
      <c r="BL5" s="20" t="s">
        <v>18</v>
      </c>
      <c r="BM5" s="21" t="s">
        <v>26</v>
      </c>
      <c r="BN5" s="372"/>
      <c r="BO5" s="106"/>
    </row>
    <row r="6" spans="1:67" s="30" customFormat="1" ht="50.1" customHeight="1" thickTop="1">
      <c r="A6" s="373">
        <v>1</v>
      </c>
      <c r="B6" s="250" t="s">
        <v>54</v>
      </c>
      <c r="C6" s="253" t="s">
        <v>55</v>
      </c>
      <c r="D6" s="256" t="s">
        <v>27</v>
      </c>
      <c r="E6" s="108" t="s">
        <v>28</v>
      </c>
      <c r="F6" s="25">
        <v>13435990</v>
      </c>
      <c r="G6" s="28">
        <v>-1209672</v>
      </c>
      <c r="H6" s="27">
        <f>G6+F6</f>
        <v>12226318</v>
      </c>
      <c r="I6" s="25"/>
      <c r="J6" s="26"/>
      <c r="K6" s="27"/>
      <c r="L6" s="25"/>
      <c r="M6" s="26"/>
      <c r="N6" s="27"/>
      <c r="O6" s="25"/>
      <c r="P6" s="26"/>
      <c r="Q6" s="109"/>
      <c r="R6" s="25"/>
      <c r="S6" s="26"/>
      <c r="T6" s="83">
        <f>R6+S6</f>
        <v>0</v>
      </c>
      <c r="U6" s="25"/>
      <c r="V6" s="28"/>
      <c r="W6" s="83">
        <f>U6+V6</f>
        <v>0</v>
      </c>
      <c r="X6" s="25">
        <v>13278258</v>
      </c>
      <c r="Y6" s="28">
        <v>-1209672</v>
      </c>
      <c r="Z6" s="83">
        <f>X6+Y6</f>
        <v>12068586</v>
      </c>
      <c r="AA6" s="25">
        <v>0</v>
      </c>
      <c r="AB6" s="26">
        <v>0</v>
      </c>
      <c r="AC6" s="83">
        <v>0</v>
      </c>
      <c r="AD6" s="25">
        <v>0</v>
      </c>
      <c r="AE6" s="26">
        <v>0</v>
      </c>
      <c r="AF6" s="83">
        <v>0</v>
      </c>
      <c r="AG6" s="25">
        <v>0</v>
      </c>
      <c r="AH6" s="26">
        <v>0</v>
      </c>
      <c r="AI6" s="83">
        <v>0</v>
      </c>
      <c r="AJ6" s="25">
        <v>0</v>
      </c>
      <c r="AK6" s="26">
        <v>0</v>
      </c>
      <c r="AL6" s="83">
        <v>0</v>
      </c>
      <c r="AM6" s="25">
        <v>0</v>
      </c>
      <c r="AN6" s="26">
        <v>0</v>
      </c>
      <c r="AO6" s="83">
        <v>0</v>
      </c>
      <c r="AP6" s="25">
        <v>0</v>
      </c>
      <c r="AQ6" s="26">
        <v>0</v>
      </c>
      <c r="AR6" s="83">
        <v>0</v>
      </c>
      <c r="AS6" s="25">
        <v>0</v>
      </c>
      <c r="AT6" s="26">
        <v>0</v>
      </c>
      <c r="AU6" s="83">
        <v>0</v>
      </c>
      <c r="AV6" s="25">
        <v>0</v>
      </c>
      <c r="AW6" s="26">
        <v>0</v>
      </c>
      <c r="AX6" s="83">
        <v>0</v>
      </c>
      <c r="AY6" s="25">
        <v>0</v>
      </c>
      <c r="AZ6" s="26">
        <v>0</v>
      </c>
      <c r="BA6" s="83">
        <v>0</v>
      </c>
      <c r="BB6" s="25">
        <v>0</v>
      </c>
      <c r="BC6" s="26">
        <v>0</v>
      </c>
      <c r="BD6" s="83">
        <v>0</v>
      </c>
      <c r="BE6" s="25">
        <v>0</v>
      </c>
      <c r="BF6" s="26">
        <v>0</v>
      </c>
      <c r="BG6" s="83">
        <v>0</v>
      </c>
      <c r="BH6" s="29">
        <f t="shared" ref="BH6:BJ7" si="0">L6+O6+R6+U6+X6+AA6+AD6+AG6+AJ6+AM6</f>
        <v>13278258</v>
      </c>
      <c r="BI6" s="38">
        <f t="shared" si="0"/>
        <v>-1209672</v>
      </c>
      <c r="BJ6" s="27">
        <f t="shared" si="0"/>
        <v>12068586</v>
      </c>
      <c r="BK6" s="25">
        <v>157732</v>
      </c>
      <c r="BL6" s="28">
        <v>0</v>
      </c>
      <c r="BM6" s="27">
        <f>BL6+BK6</f>
        <v>157732</v>
      </c>
      <c r="BN6" s="159">
        <f>BM6+BJ6</f>
        <v>12226318</v>
      </c>
      <c r="BO6" s="110">
        <f t="shared" ref="BO6:BO56" si="1">H6-BN6</f>
        <v>0</v>
      </c>
    </row>
    <row r="7" spans="1:67" s="30" customFormat="1" ht="50.1" customHeight="1">
      <c r="A7" s="374"/>
      <c r="B7" s="251"/>
      <c r="C7" s="254"/>
      <c r="D7" s="257"/>
      <c r="E7" s="85" t="s">
        <v>29</v>
      </c>
      <c r="F7" s="111">
        <v>12750</v>
      </c>
      <c r="G7" s="112">
        <v>0</v>
      </c>
      <c r="H7" s="113">
        <f>G7+F7</f>
        <v>12750</v>
      </c>
      <c r="I7" s="111"/>
      <c r="J7" s="114"/>
      <c r="K7" s="113"/>
      <c r="L7" s="111"/>
      <c r="M7" s="114"/>
      <c r="N7" s="113"/>
      <c r="O7" s="111"/>
      <c r="P7" s="114"/>
      <c r="Q7" s="115"/>
      <c r="R7" s="111"/>
      <c r="S7" s="114"/>
      <c r="T7" s="115">
        <f>R7+S7</f>
        <v>0</v>
      </c>
      <c r="U7" s="111"/>
      <c r="V7" s="112"/>
      <c r="W7" s="115">
        <f>U7+V7</f>
        <v>0</v>
      </c>
      <c r="X7" s="111">
        <v>12750</v>
      </c>
      <c r="Y7" s="112">
        <v>0</v>
      </c>
      <c r="Z7" s="115">
        <f>X7+Y7</f>
        <v>12750</v>
      </c>
      <c r="AA7" s="111">
        <v>0</v>
      </c>
      <c r="AB7" s="114">
        <v>0</v>
      </c>
      <c r="AC7" s="115">
        <v>0</v>
      </c>
      <c r="AD7" s="111">
        <v>0</v>
      </c>
      <c r="AE7" s="114">
        <v>0</v>
      </c>
      <c r="AF7" s="115">
        <v>0</v>
      </c>
      <c r="AG7" s="111">
        <v>0</v>
      </c>
      <c r="AH7" s="114">
        <v>0</v>
      </c>
      <c r="AI7" s="115">
        <v>0</v>
      </c>
      <c r="AJ7" s="111">
        <v>0</v>
      </c>
      <c r="AK7" s="114">
        <v>0</v>
      </c>
      <c r="AL7" s="115">
        <v>0</v>
      </c>
      <c r="AM7" s="111">
        <v>0</v>
      </c>
      <c r="AN7" s="114">
        <v>0</v>
      </c>
      <c r="AO7" s="115">
        <v>0</v>
      </c>
      <c r="AP7" s="111">
        <v>0</v>
      </c>
      <c r="AQ7" s="114">
        <v>0</v>
      </c>
      <c r="AR7" s="115">
        <v>0</v>
      </c>
      <c r="AS7" s="111">
        <v>0</v>
      </c>
      <c r="AT7" s="114">
        <v>0</v>
      </c>
      <c r="AU7" s="115">
        <v>0</v>
      </c>
      <c r="AV7" s="111">
        <v>0</v>
      </c>
      <c r="AW7" s="114">
        <v>0</v>
      </c>
      <c r="AX7" s="115">
        <v>0</v>
      </c>
      <c r="AY7" s="111">
        <v>0</v>
      </c>
      <c r="AZ7" s="114">
        <v>0</v>
      </c>
      <c r="BA7" s="115">
        <v>0</v>
      </c>
      <c r="BB7" s="111">
        <v>0</v>
      </c>
      <c r="BC7" s="114">
        <v>0</v>
      </c>
      <c r="BD7" s="115">
        <v>0</v>
      </c>
      <c r="BE7" s="111">
        <v>0</v>
      </c>
      <c r="BF7" s="114">
        <v>0</v>
      </c>
      <c r="BG7" s="115">
        <v>0</v>
      </c>
      <c r="BH7" s="116">
        <f t="shared" si="0"/>
        <v>12750</v>
      </c>
      <c r="BI7" s="117">
        <f t="shared" si="0"/>
        <v>0</v>
      </c>
      <c r="BJ7" s="113">
        <f t="shared" si="0"/>
        <v>12750</v>
      </c>
      <c r="BK7" s="111">
        <v>0</v>
      </c>
      <c r="BL7" s="112">
        <v>0</v>
      </c>
      <c r="BM7" s="113">
        <f>BL7+BK7</f>
        <v>0</v>
      </c>
      <c r="BN7" s="144">
        <f>BM7+BJ7</f>
        <v>12750</v>
      </c>
      <c r="BO7" s="110">
        <f>H7-BN7</f>
        <v>0</v>
      </c>
    </row>
    <row r="8" spans="1:67" s="124" customFormat="1" ht="50.1" customHeight="1">
      <c r="A8" s="374"/>
      <c r="B8" s="251"/>
      <c r="C8" s="254"/>
      <c r="D8" s="278" t="s">
        <v>14</v>
      </c>
      <c r="E8" s="279"/>
      <c r="F8" s="118">
        <f>F7+F6</f>
        <v>13448740</v>
      </c>
      <c r="G8" s="119">
        <f>G7+G6</f>
        <v>-1209672</v>
      </c>
      <c r="H8" s="120">
        <f>H7+H6</f>
        <v>12239068</v>
      </c>
      <c r="I8" s="118"/>
      <c r="J8" s="119"/>
      <c r="K8" s="120"/>
      <c r="L8" s="118"/>
      <c r="M8" s="119"/>
      <c r="N8" s="120"/>
      <c r="O8" s="118"/>
      <c r="P8" s="119"/>
      <c r="Q8" s="121"/>
      <c r="R8" s="118">
        <f t="shared" ref="R8:BN8" si="2">R7+R6</f>
        <v>0</v>
      </c>
      <c r="S8" s="119">
        <f t="shared" si="2"/>
        <v>0</v>
      </c>
      <c r="T8" s="121">
        <f t="shared" si="2"/>
        <v>0</v>
      </c>
      <c r="U8" s="118">
        <f t="shared" si="2"/>
        <v>0</v>
      </c>
      <c r="V8" s="119">
        <f t="shared" si="2"/>
        <v>0</v>
      </c>
      <c r="W8" s="121">
        <f t="shared" si="2"/>
        <v>0</v>
      </c>
      <c r="X8" s="118">
        <f t="shared" si="2"/>
        <v>13291008</v>
      </c>
      <c r="Y8" s="119">
        <f t="shared" si="2"/>
        <v>-1209672</v>
      </c>
      <c r="Z8" s="121">
        <f t="shared" si="2"/>
        <v>12081336</v>
      </c>
      <c r="AA8" s="118">
        <f t="shared" si="2"/>
        <v>0</v>
      </c>
      <c r="AB8" s="119">
        <f t="shared" si="2"/>
        <v>0</v>
      </c>
      <c r="AC8" s="121">
        <f t="shared" si="2"/>
        <v>0</v>
      </c>
      <c r="AD8" s="118">
        <f t="shared" si="2"/>
        <v>0</v>
      </c>
      <c r="AE8" s="119">
        <f t="shared" si="2"/>
        <v>0</v>
      </c>
      <c r="AF8" s="121">
        <f t="shared" si="2"/>
        <v>0</v>
      </c>
      <c r="AG8" s="118">
        <f t="shared" si="2"/>
        <v>0</v>
      </c>
      <c r="AH8" s="119">
        <f t="shared" si="2"/>
        <v>0</v>
      </c>
      <c r="AI8" s="121">
        <f t="shared" si="2"/>
        <v>0</v>
      </c>
      <c r="AJ8" s="118">
        <f t="shared" si="2"/>
        <v>0</v>
      </c>
      <c r="AK8" s="119">
        <f t="shared" si="2"/>
        <v>0</v>
      </c>
      <c r="AL8" s="121">
        <f t="shared" si="2"/>
        <v>0</v>
      </c>
      <c r="AM8" s="118">
        <f t="shared" si="2"/>
        <v>0</v>
      </c>
      <c r="AN8" s="119">
        <f t="shared" si="2"/>
        <v>0</v>
      </c>
      <c r="AO8" s="121">
        <f t="shared" si="2"/>
        <v>0</v>
      </c>
      <c r="AP8" s="118">
        <f t="shared" si="2"/>
        <v>0</v>
      </c>
      <c r="AQ8" s="119">
        <f t="shared" si="2"/>
        <v>0</v>
      </c>
      <c r="AR8" s="121">
        <f t="shared" si="2"/>
        <v>0</v>
      </c>
      <c r="AS8" s="118">
        <f t="shared" si="2"/>
        <v>0</v>
      </c>
      <c r="AT8" s="119">
        <f t="shared" si="2"/>
        <v>0</v>
      </c>
      <c r="AU8" s="121">
        <f t="shared" si="2"/>
        <v>0</v>
      </c>
      <c r="AV8" s="118">
        <f t="shared" si="2"/>
        <v>0</v>
      </c>
      <c r="AW8" s="119">
        <f t="shared" si="2"/>
        <v>0</v>
      </c>
      <c r="AX8" s="121">
        <f t="shared" si="2"/>
        <v>0</v>
      </c>
      <c r="AY8" s="118">
        <f t="shared" si="2"/>
        <v>0</v>
      </c>
      <c r="AZ8" s="119">
        <f t="shared" si="2"/>
        <v>0</v>
      </c>
      <c r="BA8" s="121">
        <f t="shared" si="2"/>
        <v>0</v>
      </c>
      <c r="BB8" s="118">
        <f t="shared" si="2"/>
        <v>0</v>
      </c>
      <c r="BC8" s="119">
        <f t="shared" si="2"/>
        <v>0</v>
      </c>
      <c r="BD8" s="121">
        <f t="shared" si="2"/>
        <v>0</v>
      </c>
      <c r="BE8" s="118">
        <f t="shared" si="2"/>
        <v>0</v>
      </c>
      <c r="BF8" s="119">
        <f t="shared" si="2"/>
        <v>0</v>
      </c>
      <c r="BG8" s="121">
        <f t="shared" si="2"/>
        <v>0</v>
      </c>
      <c r="BH8" s="122">
        <f t="shared" si="2"/>
        <v>13291008</v>
      </c>
      <c r="BI8" s="123">
        <f t="shared" si="2"/>
        <v>-1209672</v>
      </c>
      <c r="BJ8" s="120">
        <f t="shared" si="2"/>
        <v>12081336</v>
      </c>
      <c r="BK8" s="118">
        <f t="shared" si="2"/>
        <v>157732</v>
      </c>
      <c r="BL8" s="119">
        <f t="shared" si="2"/>
        <v>0</v>
      </c>
      <c r="BM8" s="120">
        <f t="shared" si="2"/>
        <v>157732</v>
      </c>
      <c r="BN8" s="375">
        <f t="shared" si="2"/>
        <v>12239068</v>
      </c>
      <c r="BO8" s="110">
        <f t="shared" si="1"/>
        <v>0</v>
      </c>
    </row>
    <row r="9" spans="1:67" s="30" customFormat="1" ht="50.1" customHeight="1">
      <c r="A9" s="374"/>
      <c r="B9" s="251"/>
      <c r="C9" s="254"/>
      <c r="D9" s="257" t="s">
        <v>30</v>
      </c>
      <c r="E9" s="85" t="s">
        <v>28</v>
      </c>
      <c r="F9" s="111">
        <v>2371057</v>
      </c>
      <c r="G9" s="125">
        <v>-213472</v>
      </c>
      <c r="H9" s="113">
        <f>G9+F9</f>
        <v>2157585</v>
      </c>
      <c r="I9" s="111"/>
      <c r="J9" s="114"/>
      <c r="K9" s="113"/>
      <c r="L9" s="111"/>
      <c r="M9" s="114"/>
      <c r="N9" s="113"/>
      <c r="O9" s="111"/>
      <c r="P9" s="114"/>
      <c r="Q9" s="126"/>
      <c r="R9" s="111"/>
      <c r="S9" s="114"/>
      <c r="T9" s="115">
        <f>R9+S9</f>
        <v>0</v>
      </c>
      <c r="U9" s="111"/>
      <c r="V9" s="112"/>
      <c r="W9" s="115">
        <f>U9+V9</f>
        <v>0</v>
      </c>
      <c r="X9" s="111">
        <v>2343222</v>
      </c>
      <c r="Y9" s="125">
        <v>-213472</v>
      </c>
      <c r="Z9" s="115">
        <f>X9+Y9</f>
        <v>2129750</v>
      </c>
      <c r="AA9" s="111">
        <v>0</v>
      </c>
      <c r="AB9" s="114">
        <v>0</v>
      </c>
      <c r="AC9" s="115">
        <v>0</v>
      </c>
      <c r="AD9" s="111">
        <v>0</v>
      </c>
      <c r="AE9" s="114">
        <v>0</v>
      </c>
      <c r="AF9" s="115">
        <v>0</v>
      </c>
      <c r="AG9" s="111">
        <v>0</v>
      </c>
      <c r="AH9" s="114">
        <v>0</v>
      </c>
      <c r="AI9" s="115">
        <v>0</v>
      </c>
      <c r="AJ9" s="111">
        <v>0</v>
      </c>
      <c r="AK9" s="114">
        <v>0</v>
      </c>
      <c r="AL9" s="115">
        <v>0</v>
      </c>
      <c r="AM9" s="111">
        <v>0</v>
      </c>
      <c r="AN9" s="114">
        <v>0</v>
      </c>
      <c r="AO9" s="115">
        <v>0</v>
      </c>
      <c r="AP9" s="111">
        <v>0</v>
      </c>
      <c r="AQ9" s="114">
        <v>0</v>
      </c>
      <c r="AR9" s="115">
        <v>0</v>
      </c>
      <c r="AS9" s="111">
        <v>0</v>
      </c>
      <c r="AT9" s="114">
        <v>0</v>
      </c>
      <c r="AU9" s="115">
        <v>0</v>
      </c>
      <c r="AV9" s="111">
        <v>0</v>
      </c>
      <c r="AW9" s="114">
        <v>0</v>
      </c>
      <c r="AX9" s="115">
        <v>0</v>
      </c>
      <c r="AY9" s="111">
        <v>0</v>
      </c>
      <c r="AZ9" s="114">
        <v>0</v>
      </c>
      <c r="BA9" s="115">
        <v>0</v>
      </c>
      <c r="BB9" s="111">
        <v>0</v>
      </c>
      <c r="BC9" s="114">
        <v>0</v>
      </c>
      <c r="BD9" s="115">
        <v>0</v>
      </c>
      <c r="BE9" s="111">
        <v>0</v>
      </c>
      <c r="BF9" s="114">
        <v>0</v>
      </c>
      <c r="BG9" s="115">
        <v>0</v>
      </c>
      <c r="BH9" s="116">
        <f t="shared" ref="BH9:BJ10" si="3">L9+O9+R9+U9+X9+AA9+AD9+AG9+AJ9+AM9</f>
        <v>2343222</v>
      </c>
      <c r="BI9" s="127">
        <f t="shared" si="3"/>
        <v>-213472</v>
      </c>
      <c r="BJ9" s="113">
        <f t="shared" si="3"/>
        <v>2129750</v>
      </c>
      <c r="BK9" s="111">
        <v>27835</v>
      </c>
      <c r="BL9" s="112">
        <v>0</v>
      </c>
      <c r="BM9" s="113">
        <f>BL9+BK9</f>
        <v>27835</v>
      </c>
      <c r="BN9" s="144">
        <f>BM9+BJ9</f>
        <v>2157585</v>
      </c>
      <c r="BO9" s="110">
        <f t="shared" si="1"/>
        <v>0</v>
      </c>
    </row>
    <row r="10" spans="1:67" s="30" customFormat="1" ht="50.1" customHeight="1">
      <c r="A10" s="374"/>
      <c r="B10" s="251"/>
      <c r="C10" s="254"/>
      <c r="D10" s="257"/>
      <c r="E10" s="85" t="s">
        <v>29</v>
      </c>
      <c r="F10" s="111">
        <v>2250</v>
      </c>
      <c r="G10" s="112">
        <v>0</v>
      </c>
      <c r="H10" s="113">
        <f>G10+F10</f>
        <v>2250</v>
      </c>
      <c r="I10" s="111"/>
      <c r="J10" s="114"/>
      <c r="K10" s="113"/>
      <c r="L10" s="111"/>
      <c r="M10" s="114"/>
      <c r="N10" s="113"/>
      <c r="O10" s="111"/>
      <c r="P10" s="114"/>
      <c r="Q10" s="115"/>
      <c r="R10" s="111"/>
      <c r="S10" s="114"/>
      <c r="T10" s="115">
        <f>R10+S10</f>
        <v>0</v>
      </c>
      <c r="U10" s="111"/>
      <c r="V10" s="112"/>
      <c r="W10" s="115">
        <f>U10+V10</f>
        <v>0</v>
      </c>
      <c r="X10" s="111">
        <v>2250</v>
      </c>
      <c r="Y10" s="112">
        <v>0</v>
      </c>
      <c r="Z10" s="115">
        <f>X10+Y10</f>
        <v>2250</v>
      </c>
      <c r="AA10" s="111">
        <v>0</v>
      </c>
      <c r="AB10" s="114">
        <v>0</v>
      </c>
      <c r="AC10" s="115">
        <v>0</v>
      </c>
      <c r="AD10" s="111">
        <v>0</v>
      </c>
      <c r="AE10" s="114">
        <v>0</v>
      </c>
      <c r="AF10" s="115">
        <v>0</v>
      </c>
      <c r="AG10" s="111">
        <v>0</v>
      </c>
      <c r="AH10" s="114">
        <v>0</v>
      </c>
      <c r="AI10" s="115">
        <v>0</v>
      </c>
      <c r="AJ10" s="111">
        <v>0</v>
      </c>
      <c r="AK10" s="114">
        <v>0</v>
      </c>
      <c r="AL10" s="115">
        <v>0</v>
      </c>
      <c r="AM10" s="111">
        <v>0</v>
      </c>
      <c r="AN10" s="114">
        <v>0</v>
      </c>
      <c r="AO10" s="115">
        <v>0</v>
      </c>
      <c r="AP10" s="111">
        <v>0</v>
      </c>
      <c r="AQ10" s="114">
        <v>0</v>
      </c>
      <c r="AR10" s="115">
        <v>0</v>
      </c>
      <c r="AS10" s="111">
        <v>0</v>
      </c>
      <c r="AT10" s="114">
        <v>0</v>
      </c>
      <c r="AU10" s="115">
        <v>0</v>
      </c>
      <c r="AV10" s="111">
        <v>0</v>
      </c>
      <c r="AW10" s="114">
        <v>0</v>
      </c>
      <c r="AX10" s="115">
        <v>0</v>
      </c>
      <c r="AY10" s="111">
        <v>0</v>
      </c>
      <c r="AZ10" s="114">
        <v>0</v>
      </c>
      <c r="BA10" s="115">
        <v>0</v>
      </c>
      <c r="BB10" s="111">
        <v>0</v>
      </c>
      <c r="BC10" s="114">
        <v>0</v>
      </c>
      <c r="BD10" s="115">
        <v>0</v>
      </c>
      <c r="BE10" s="111">
        <v>0</v>
      </c>
      <c r="BF10" s="114">
        <v>0</v>
      </c>
      <c r="BG10" s="115">
        <v>0</v>
      </c>
      <c r="BH10" s="116">
        <f t="shared" si="3"/>
        <v>2250</v>
      </c>
      <c r="BI10" s="117">
        <f t="shared" si="3"/>
        <v>0</v>
      </c>
      <c r="BJ10" s="113">
        <f t="shared" si="3"/>
        <v>2250</v>
      </c>
      <c r="BK10" s="111">
        <v>0</v>
      </c>
      <c r="BL10" s="112">
        <v>0</v>
      </c>
      <c r="BM10" s="113">
        <f>BL10+BK10</f>
        <v>0</v>
      </c>
      <c r="BN10" s="144">
        <f>BM10+BJ10</f>
        <v>2250</v>
      </c>
      <c r="BO10" s="110">
        <f t="shared" si="1"/>
        <v>0</v>
      </c>
    </row>
    <row r="11" spans="1:67" s="124" customFormat="1" ht="50.1" customHeight="1">
      <c r="A11" s="374"/>
      <c r="B11" s="251"/>
      <c r="C11" s="254"/>
      <c r="D11" s="280" t="s">
        <v>14</v>
      </c>
      <c r="E11" s="281"/>
      <c r="F11" s="128">
        <f>F10+F9</f>
        <v>2373307</v>
      </c>
      <c r="G11" s="129">
        <f>G10+G9</f>
        <v>-213472</v>
      </c>
      <c r="H11" s="130">
        <f>H10+H9</f>
        <v>2159835</v>
      </c>
      <c r="I11" s="128"/>
      <c r="J11" s="119"/>
      <c r="K11" s="130"/>
      <c r="L11" s="128"/>
      <c r="M11" s="119"/>
      <c r="N11" s="130"/>
      <c r="O11" s="128"/>
      <c r="P11" s="129"/>
      <c r="Q11" s="131"/>
      <c r="R11" s="128">
        <f t="shared" ref="R11:BN11" si="4">R10+R9</f>
        <v>0</v>
      </c>
      <c r="S11" s="129">
        <f t="shared" si="4"/>
        <v>0</v>
      </c>
      <c r="T11" s="131">
        <f t="shared" si="4"/>
        <v>0</v>
      </c>
      <c r="U11" s="128">
        <f t="shared" si="4"/>
        <v>0</v>
      </c>
      <c r="V11" s="129">
        <f t="shared" si="4"/>
        <v>0</v>
      </c>
      <c r="W11" s="131">
        <f t="shared" si="4"/>
        <v>0</v>
      </c>
      <c r="X11" s="128">
        <f t="shared" si="4"/>
        <v>2345472</v>
      </c>
      <c r="Y11" s="129">
        <f t="shared" si="4"/>
        <v>-213472</v>
      </c>
      <c r="Z11" s="131">
        <f t="shared" si="4"/>
        <v>2132000</v>
      </c>
      <c r="AA11" s="128">
        <f t="shared" si="4"/>
        <v>0</v>
      </c>
      <c r="AB11" s="129">
        <f t="shared" si="4"/>
        <v>0</v>
      </c>
      <c r="AC11" s="131">
        <f t="shared" si="4"/>
        <v>0</v>
      </c>
      <c r="AD11" s="128">
        <f t="shared" si="4"/>
        <v>0</v>
      </c>
      <c r="AE11" s="129">
        <f t="shared" si="4"/>
        <v>0</v>
      </c>
      <c r="AF11" s="131">
        <f t="shared" si="4"/>
        <v>0</v>
      </c>
      <c r="AG11" s="128">
        <f t="shared" si="4"/>
        <v>0</v>
      </c>
      <c r="AH11" s="129">
        <f t="shared" si="4"/>
        <v>0</v>
      </c>
      <c r="AI11" s="131">
        <f t="shared" si="4"/>
        <v>0</v>
      </c>
      <c r="AJ11" s="128">
        <f t="shared" si="4"/>
        <v>0</v>
      </c>
      <c r="AK11" s="129">
        <f t="shared" si="4"/>
        <v>0</v>
      </c>
      <c r="AL11" s="131">
        <f t="shared" si="4"/>
        <v>0</v>
      </c>
      <c r="AM11" s="128">
        <f t="shared" si="4"/>
        <v>0</v>
      </c>
      <c r="AN11" s="129">
        <f t="shared" si="4"/>
        <v>0</v>
      </c>
      <c r="AO11" s="131">
        <f t="shared" si="4"/>
        <v>0</v>
      </c>
      <c r="AP11" s="128">
        <f t="shared" si="4"/>
        <v>0</v>
      </c>
      <c r="AQ11" s="129">
        <f t="shared" si="4"/>
        <v>0</v>
      </c>
      <c r="AR11" s="131">
        <f t="shared" si="4"/>
        <v>0</v>
      </c>
      <c r="AS11" s="128">
        <f t="shared" si="4"/>
        <v>0</v>
      </c>
      <c r="AT11" s="129">
        <f t="shared" si="4"/>
        <v>0</v>
      </c>
      <c r="AU11" s="131">
        <f t="shared" si="4"/>
        <v>0</v>
      </c>
      <c r="AV11" s="128">
        <f t="shared" si="4"/>
        <v>0</v>
      </c>
      <c r="AW11" s="129">
        <f t="shared" si="4"/>
        <v>0</v>
      </c>
      <c r="AX11" s="131">
        <f t="shared" si="4"/>
        <v>0</v>
      </c>
      <c r="AY11" s="128">
        <f t="shared" si="4"/>
        <v>0</v>
      </c>
      <c r="AZ11" s="129">
        <f t="shared" si="4"/>
        <v>0</v>
      </c>
      <c r="BA11" s="131">
        <f t="shared" si="4"/>
        <v>0</v>
      </c>
      <c r="BB11" s="128">
        <f t="shared" si="4"/>
        <v>0</v>
      </c>
      <c r="BC11" s="129">
        <f t="shared" si="4"/>
        <v>0</v>
      </c>
      <c r="BD11" s="131">
        <f t="shared" si="4"/>
        <v>0</v>
      </c>
      <c r="BE11" s="128">
        <f t="shared" si="4"/>
        <v>0</v>
      </c>
      <c r="BF11" s="129">
        <f t="shared" si="4"/>
        <v>0</v>
      </c>
      <c r="BG11" s="131">
        <f t="shared" si="4"/>
        <v>0</v>
      </c>
      <c r="BH11" s="132">
        <f t="shared" si="4"/>
        <v>2345472</v>
      </c>
      <c r="BI11" s="133">
        <f t="shared" si="4"/>
        <v>-213472</v>
      </c>
      <c r="BJ11" s="130">
        <f t="shared" si="4"/>
        <v>2132000</v>
      </c>
      <c r="BK11" s="128">
        <f t="shared" si="4"/>
        <v>27835</v>
      </c>
      <c r="BL11" s="129">
        <f t="shared" si="4"/>
        <v>0</v>
      </c>
      <c r="BM11" s="130">
        <f t="shared" si="4"/>
        <v>27835</v>
      </c>
      <c r="BN11" s="376">
        <f t="shared" si="4"/>
        <v>2159835</v>
      </c>
      <c r="BO11" s="110">
        <f t="shared" si="1"/>
        <v>0</v>
      </c>
    </row>
    <row r="12" spans="1:67" s="30" customFormat="1" ht="50.1" customHeight="1">
      <c r="A12" s="374"/>
      <c r="B12" s="251"/>
      <c r="C12" s="254"/>
      <c r="D12" s="282" t="s">
        <v>28</v>
      </c>
      <c r="E12" s="283"/>
      <c r="F12" s="111">
        <f t="shared" ref="F12:BN13" si="5">F6+F9</f>
        <v>15807047</v>
      </c>
      <c r="G12" s="114">
        <f t="shared" si="5"/>
        <v>-1423144</v>
      </c>
      <c r="H12" s="113">
        <f t="shared" si="5"/>
        <v>14383903</v>
      </c>
      <c r="I12" s="111">
        <f t="shared" si="5"/>
        <v>0</v>
      </c>
      <c r="J12" s="114">
        <f t="shared" si="5"/>
        <v>0</v>
      </c>
      <c r="K12" s="113">
        <f t="shared" si="5"/>
        <v>0</v>
      </c>
      <c r="L12" s="111">
        <f t="shared" si="5"/>
        <v>0</v>
      </c>
      <c r="M12" s="114">
        <f t="shared" si="5"/>
        <v>0</v>
      </c>
      <c r="N12" s="113">
        <f t="shared" si="5"/>
        <v>0</v>
      </c>
      <c r="O12" s="111">
        <f t="shared" si="5"/>
        <v>0</v>
      </c>
      <c r="P12" s="114">
        <f t="shared" si="5"/>
        <v>0</v>
      </c>
      <c r="Q12" s="115">
        <f t="shared" si="5"/>
        <v>0</v>
      </c>
      <c r="R12" s="111">
        <f t="shared" si="5"/>
        <v>0</v>
      </c>
      <c r="S12" s="114">
        <f t="shared" si="5"/>
        <v>0</v>
      </c>
      <c r="T12" s="115">
        <f t="shared" si="5"/>
        <v>0</v>
      </c>
      <c r="U12" s="111">
        <f t="shared" si="5"/>
        <v>0</v>
      </c>
      <c r="V12" s="114">
        <f t="shared" si="5"/>
        <v>0</v>
      </c>
      <c r="W12" s="115">
        <f t="shared" si="5"/>
        <v>0</v>
      </c>
      <c r="X12" s="111">
        <f t="shared" si="5"/>
        <v>15621480</v>
      </c>
      <c r="Y12" s="114">
        <f t="shared" si="5"/>
        <v>-1423144</v>
      </c>
      <c r="Z12" s="115">
        <f t="shared" si="5"/>
        <v>14198336</v>
      </c>
      <c r="AA12" s="111">
        <f t="shared" si="5"/>
        <v>0</v>
      </c>
      <c r="AB12" s="114">
        <f t="shared" si="5"/>
        <v>0</v>
      </c>
      <c r="AC12" s="115">
        <f t="shared" si="5"/>
        <v>0</v>
      </c>
      <c r="AD12" s="111">
        <f t="shared" si="5"/>
        <v>0</v>
      </c>
      <c r="AE12" s="114">
        <f t="shared" si="5"/>
        <v>0</v>
      </c>
      <c r="AF12" s="115">
        <f t="shared" si="5"/>
        <v>0</v>
      </c>
      <c r="AG12" s="111">
        <f t="shared" si="5"/>
        <v>0</v>
      </c>
      <c r="AH12" s="114">
        <f t="shared" si="5"/>
        <v>0</v>
      </c>
      <c r="AI12" s="115">
        <f t="shared" si="5"/>
        <v>0</v>
      </c>
      <c r="AJ12" s="111">
        <f t="shared" si="5"/>
        <v>0</v>
      </c>
      <c r="AK12" s="114">
        <f t="shared" si="5"/>
        <v>0</v>
      </c>
      <c r="AL12" s="115">
        <f t="shared" si="5"/>
        <v>0</v>
      </c>
      <c r="AM12" s="111">
        <f t="shared" si="5"/>
        <v>0</v>
      </c>
      <c r="AN12" s="114">
        <f t="shared" si="5"/>
        <v>0</v>
      </c>
      <c r="AO12" s="115">
        <f t="shared" si="5"/>
        <v>0</v>
      </c>
      <c r="AP12" s="111">
        <f t="shared" si="5"/>
        <v>0</v>
      </c>
      <c r="AQ12" s="114">
        <f t="shared" si="5"/>
        <v>0</v>
      </c>
      <c r="AR12" s="115">
        <f t="shared" si="5"/>
        <v>0</v>
      </c>
      <c r="AS12" s="111">
        <f t="shared" si="5"/>
        <v>0</v>
      </c>
      <c r="AT12" s="114">
        <f t="shared" si="5"/>
        <v>0</v>
      </c>
      <c r="AU12" s="115">
        <f t="shared" si="5"/>
        <v>0</v>
      </c>
      <c r="AV12" s="111">
        <f t="shared" si="5"/>
        <v>0</v>
      </c>
      <c r="AW12" s="114">
        <f t="shared" si="5"/>
        <v>0</v>
      </c>
      <c r="AX12" s="115">
        <f t="shared" si="5"/>
        <v>0</v>
      </c>
      <c r="AY12" s="111">
        <f t="shared" si="5"/>
        <v>0</v>
      </c>
      <c r="AZ12" s="114">
        <f t="shared" si="5"/>
        <v>0</v>
      </c>
      <c r="BA12" s="115">
        <f t="shared" si="5"/>
        <v>0</v>
      </c>
      <c r="BB12" s="111">
        <f t="shared" si="5"/>
        <v>0</v>
      </c>
      <c r="BC12" s="114">
        <f t="shared" si="5"/>
        <v>0</v>
      </c>
      <c r="BD12" s="115">
        <f t="shared" si="5"/>
        <v>0</v>
      </c>
      <c r="BE12" s="111">
        <f t="shared" si="5"/>
        <v>0</v>
      </c>
      <c r="BF12" s="114">
        <f t="shared" si="5"/>
        <v>0</v>
      </c>
      <c r="BG12" s="115">
        <f t="shared" si="5"/>
        <v>0</v>
      </c>
      <c r="BH12" s="116">
        <f t="shared" si="5"/>
        <v>15621480</v>
      </c>
      <c r="BI12" s="134">
        <f t="shared" si="5"/>
        <v>-1423144</v>
      </c>
      <c r="BJ12" s="113">
        <f t="shared" si="5"/>
        <v>14198336</v>
      </c>
      <c r="BK12" s="111">
        <f>BK6+BK9</f>
        <v>185567</v>
      </c>
      <c r="BL12" s="114">
        <f t="shared" si="5"/>
        <v>0</v>
      </c>
      <c r="BM12" s="113">
        <f>BM6+BM9</f>
        <v>185567</v>
      </c>
      <c r="BN12" s="144">
        <f t="shared" si="5"/>
        <v>14383903</v>
      </c>
      <c r="BO12" s="110">
        <f t="shared" si="1"/>
        <v>0</v>
      </c>
    </row>
    <row r="13" spans="1:67" s="30" customFormat="1" ht="50.1" customHeight="1">
      <c r="A13" s="374"/>
      <c r="B13" s="251"/>
      <c r="C13" s="254"/>
      <c r="D13" s="282" t="s">
        <v>29</v>
      </c>
      <c r="E13" s="283"/>
      <c r="F13" s="111">
        <f t="shared" si="5"/>
        <v>15000</v>
      </c>
      <c r="G13" s="114">
        <f t="shared" si="5"/>
        <v>0</v>
      </c>
      <c r="H13" s="113">
        <f t="shared" si="5"/>
        <v>15000</v>
      </c>
      <c r="I13" s="111">
        <f t="shared" si="5"/>
        <v>0</v>
      </c>
      <c r="J13" s="114">
        <f t="shared" si="5"/>
        <v>0</v>
      </c>
      <c r="K13" s="113">
        <f t="shared" si="5"/>
        <v>0</v>
      </c>
      <c r="L13" s="111">
        <f t="shared" si="5"/>
        <v>0</v>
      </c>
      <c r="M13" s="114">
        <f t="shared" si="5"/>
        <v>0</v>
      </c>
      <c r="N13" s="113">
        <f t="shared" si="5"/>
        <v>0</v>
      </c>
      <c r="O13" s="111">
        <f t="shared" si="5"/>
        <v>0</v>
      </c>
      <c r="P13" s="114">
        <f t="shared" si="5"/>
        <v>0</v>
      </c>
      <c r="Q13" s="115">
        <f t="shared" si="5"/>
        <v>0</v>
      </c>
      <c r="R13" s="111">
        <f t="shared" si="5"/>
        <v>0</v>
      </c>
      <c r="S13" s="114">
        <f t="shared" si="5"/>
        <v>0</v>
      </c>
      <c r="T13" s="115">
        <f t="shared" si="5"/>
        <v>0</v>
      </c>
      <c r="U13" s="111">
        <f t="shared" si="5"/>
        <v>0</v>
      </c>
      <c r="V13" s="114">
        <f t="shared" si="5"/>
        <v>0</v>
      </c>
      <c r="W13" s="115">
        <f t="shared" si="5"/>
        <v>0</v>
      </c>
      <c r="X13" s="111">
        <f t="shared" si="5"/>
        <v>15000</v>
      </c>
      <c r="Y13" s="114">
        <f t="shared" si="5"/>
        <v>0</v>
      </c>
      <c r="Z13" s="115">
        <f t="shared" si="5"/>
        <v>15000</v>
      </c>
      <c r="AA13" s="111">
        <f t="shared" si="5"/>
        <v>0</v>
      </c>
      <c r="AB13" s="114">
        <f t="shared" si="5"/>
        <v>0</v>
      </c>
      <c r="AC13" s="115">
        <f t="shared" si="5"/>
        <v>0</v>
      </c>
      <c r="AD13" s="111">
        <f t="shared" si="5"/>
        <v>0</v>
      </c>
      <c r="AE13" s="114">
        <f t="shared" si="5"/>
        <v>0</v>
      </c>
      <c r="AF13" s="115">
        <f t="shared" si="5"/>
        <v>0</v>
      </c>
      <c r="AG13" s="111">
        <f t="shared" si="5"/>
        <v>0</v>
      </c>
      <c r="AH13" s="114">
        <f t="shared" si="5"/>
        <v>0</v>
      </c>
      <c r="AI13" s="115">
        <f t="shared" si="5"/>
        <v>0</v>
      </c>
      <c r="AJ13" s="111">
        <f t="shared" si="5"/>
        <v>0</v>
      </c>
      <c r="AK13" s="114">
        <f t="shared" si="5"/>
        <v>0</v>
      </c>
      <c r="AL13" s="115">
        <f t="shared" si="5"/>
        <v>0</v>
      </c>
      <c r="AM13" s="111">
        <f t="shared" si="5"/>
        <v>0</v>
      </c>
      <c r="AN13" s="114">
        <f t="shared" si="5"/>
        <v>0</v>
      </c>
      <c r="AO13" s="115">
        <f t="shared" si="5"/>
        <v>0</v>
      </c>
      <c r="AP13" s="111">
        <f t="shared" si="5"/>
        <v>0</v>
      </c>
      <c r="AQ13" s="114">
        <f t="shared" si="5"/>
        <v>0</v>
      </c>
      <c r="AR13" s="115">
        <f t="shared" si="5"/>
        <v>0</v>
      </c>
      <c r="AS13" s="111">
        <f t="shared" si="5"/>
        <v>0</v>
      </c>
      <c r="AT13" s="114">
        <f t="shared" si="5"/>
        <v>0</v>
      </c>
      <c r="AU13" s="115">
        <f t="shared" si="5"/>
        <v>0</v>
      </c>
      <c r="AV13" s="111">
        <f t="shared" si="5"/>
        <v>0</v>
      </c>
      <c r="AW13" s="114">
        <f t="shared" si="5"/>
        <v>0</v>
      </c>
      <c r="AX13" s="115">
        <f t="shared" si="5"/>
        <v>0</v>
      </c>
      <c r="AY13" s="111">
        <f t="shared" si="5"/>
        <v>0</v>
      </c>
      <c r="AZ13" s="114">
        <f t="shared" si="5"/>
        <v>0</v>
      </c>
      <c r="BA13" s="115">
        <f t="shared" si="5"/>
        <v>0</v>
      </c>
      <c r="BB13" s="111">
        <f t="shared" si="5"/>
        <v>0</v>
      </c>
      <c r="BC13" s="114">
        <f t="shared" si="5"/>
        <v>0</v>
      </c>
      <c r="BD13" s="115">
        <f t="shared" si="5"/>
        <v>0</v>
      </c>
      <c r="BE13" s="111">
        <f t="shared" si="5"/>
        <v>0</v>
      </c>
      <c r="BF13" s="114">
        <f t="shared" si="5"/>
        <v>0</v>
      </c>
      <c r="BG13" s="115">
        <f t="shared" si="5"/>
        <v>0</v>
      </c>
      <c r="BH13" s="116">
        <f t="shared" si="5"/>
        <v>15000</v>
      </c>
      <c r="BI13" s="134">
        <f t="shared" si="5"/>
        <v>0</v>
      </c>
      <c r="BJ13" s="113">
        <f t="shared" si="5"/>
        <v>15000</v>
      </c>
      <c r="BK13" s="111">
        <f t="shared" si="5"/>
        <v>0</v>
      </c>
      <c r="BL13" s="114">
        <f t="shared" si="5"/>
        <v>0</v>
      </c>
      <c r="BM13" s="113">
        <f t="shared" si="5"/>
        <v>0</v>
      </c>
      <c r="BN13" s="144">
        <f t="shared" si="5"/>
        <v>15000</v>
      </c>
      <c r="BO13" s="110">
        <f t="shared" si="1"/>
        <v>0</v>
      </c>
    </row>
    <row r="14" spans="1:67" s="30" customFormat="1" ht="50.1" customHeight="1" thickBot="1">
      <c r="A14" s="377"/>
      <c r="B14" s="252"/>
      <c r="C14" s="255"/>
      <c r="D14" s="284" t="s">
        <v>14</v>
      </c>
      <c r="E14" s="285"/>
      <c r="F14" s="35">
        <f t="shared" ref="F14:BN14" si="6">F13+F12</f>
        <v>15822047</v>
      </c>
      <c r="G14" s="36">
        <f t="shared" si="6"/>
        <v>-1423144</v>
      </c>
      <c r="H14" s="37">
        <f t="shared" si="6"/>
        <v>14398903</v>
      </c>
      <c r="I14" s="35">
        <f t="shared" si="6"/>
        <v>0</v>
      </c>
      <c r="J14" s="36">
        <f t="shared" si="6"/>
        <v>0</v>
      </c>
      <c r="K14" s="37">
        <f t="shared" si="6"/>
        <v>0</v>
      </c>
      <c r="L14" s="35">
        <f t="shared" si="6"/>
        <v>0</v>
      </c>
      <c r="M14" s="36">
        <f t="shared" si="6"/>
        <v>0</v>
      </c>
      <c r="N14" s="37">
        <f t="shared" si="6"/>
        <v>0</v>
      </c>
      <c r="O14" s="35">
        <f t="shared" si="6"/>
        <v>0</v>
      </c>
      <c r="P14" s="36">
        <f t="shared" si="6"/>
        <v>0</v>
      </c>
      <c r="Q14" s="37">
        <f t="shared" si="6"/>
        <v>0</v>
      </c>
      <c r="R14" s="35">
        <f t="shared" si="6"/>
        <v>0</v>
      </c>
      <c r="S14" s="36">
        <f t="shared" si="6"/>
        <v>0</v>
      </c>
      <c r="T14" s="37">
        <f t="shared" si="6"/>
        <v>0</v>
      </c>
      <c r="U14" s="35">
        <f t="shared" si="6"/>
        <v>0</v>
      </c>
      <c r="V14" s="36">
        <f t="shared" si="6"/>
        <v>0</v>
      </c>
      <c r="W14" s="37">
        <f t="shared" si="6"/>
        <v>0</v>
      </c>
      <c r="X14" s="35">
        <f t="shared" si="6"/>
        <v>15636480</v>
      </c>
      <c r="Y14" s="36">
        <f t="shared" si="6"/>
        <v>-1423144</v>
      </c>
      <c r="Z14" s="37">
        <f t="shared" si="6"/>
        <v>14213336</v>
      </c>
      <c r="AA14" s="35">
        <f t="shared" si="6"/>
        <v>0</v>
      </c>
      <c r="AB14" s="36">
        <f t="shared" si="6"/>
        <v>0</v>
      </c>
      <c r="AC14" s="37">
        <f t="shared" si="6"/>
        <v>0</v>
      </c>
      <c r="AD14" s="35">
        <f t="shared" si="6"/>
        <v>0</v>
      </c>
      <c r="AE14" s="36">
        <f t="shared" si="6"/>
        <v>0</v>
      </c>
      <c r="AF14" s="37">
        <f t="shared" si="6"/>
        <v>0</v>
      </c>
      <c r="AG14" s="35">
        <f t="shared" si="6"/>
        <v>0</v>
      </c>
      <c r="AH14" s="36">
        <f t="shared" si="6"/>
        <v>0</v>
      </c>
      <c r="AI14" s="37">
        <f t="shared" si="6"/>
        <v>0</v>
      </c>
      <c r="AJ14" s="35">
        <f t="shared" si="6"/>
        <v>0</v>
      </c>
      <c r="AK14" s="36">
        <f t="shared" si="6"/>
        <v>0</v>
      </c>
      <c r="AL14" s="37">
        <f t="shared" si="6"/>
        <v>0</v>
      </c>
      <c r="AM14" s="35">
        <f t="shared" si="6"/>
        <v>0</v>
      </c>
      <c r="AN14" s="36">
        <f t="shared" si="6"/>
        <v>0</v>
      </c>
      <c r="AO14" s="37">
        <f t="shared" si="6"/>
        <v>0</v>
      </c>
      <c r="AP14" s="35">
        <f t="shared" si="6"/>
        <v>0</v>
      </c>
      <c r="AQ14" s="36">
        <f t="shared" si="6"/>
        <v>0</v>
      </c>
      <c r="AR14" s="37">
        <f t="shared" si="6"/>
        <v>0</v>
      </c>
      <c r="AS14" s="35">
        <f t="shared" si="6"/>
        <v>0</v>
      </c>
      <c r="AT14" s="36">
        <f t="shared" si="6"/>
        <v>0</v>
      </c>
      <c r="AU14" s="37">
        <f t="shared" si="6"/>
        <v>0</v>
      </c>
      <c r="AV14" s="35">
        <f t="shared" si="6"/>
        <v>0</v>
      </c>
      <c r="AW14" s="36">
        <f t="shared" si="6"/>
        <v>0</v>
      </c>
      <c r="AX14" s="37">
        <f t="shared" si="6"/>
        <v>0</v>
      </c>
      <c r="AY14" s="35">
        <f t="shared" si="6"/>
        <v>0</v>
      </c>
      <c r="AZ14" s="36">
        <f t="shared" si="6"/>
        <v>0</v>
      </c>
      <c r="BA14" s="37">
        <f t="shared" si="6"/>
        <v>0</v>
      </c>
      <c r="BB14" s="35">
        <f t="shared" si="6"/>
        <v>0</v>
      </c>
      <c r="BC14" s="36">
        <f t="shared" si="6"/>
        <v>0</v>
      </c>
      <c r="BD14" s="37">
        <f t="shared" si="6"/>
        <v>0</v>
      </c>
      <c r="BE14" s="35">
        <f t="shared" si="6"/>
        <v>0</v>
      </c>
      <c r="BF14" s="36">
        <f t="shared" si="6"/>
        <v>0</v>
      </c>
      <c r="BG14" s="37">
        <f t="shared" si="6"/>
        <v>0</v>
      </c>
      <c r="BH14" s="35">
        <f t="shared" si="6"/>
        <v>15636480</v>
      </c>
      <c r="BI14" s="36">
        <f t="shared" si="6"/>
        <v>-1423144</v>
      </c>
      <c r="BJ14" s="37">
        <f t="shared" si="6"/>
        <v>14213336</v>
      </c>
      <c r="BK14" s="35">
        <f t="shared" si="6"/>
        <v>185567</v>
      </c>
      <c r="BL14" s="36">
        <f t="shared" si="6"/>
        <v>0</v>
      </c>
      <c r="BM14" s="37">
        <f>BM13+BM12</f>
        <v>185567</v>
      </c>
      <c r="BN14" s="160">
        <f t="shared" si="6"/>
        <v>14398903</v>
      </c>
      <c r="BO14" s="110">
        <f t="shared" si="1"/>
        <v>0</v>
      </c>
    </row>
    <row r="15" spans="1:67" s="139" customFormat="1" ht="50.25" customHeight="1" thickTop="1">
      <c r="A15" s="264">
        <v>2</v>
      </c>
      <c r="B15" s="267" t="s">
        <v>48</v>
      </c>
      <c r="C15" s="270" t="s">
        <v>56</v>
      </c>
      <c r="D15" s="231" t="s">
        <v>57</v>
      </c>
      <c r="E15" s="273" t="s">
        <v>29</v>
      </c>
      <c r="F15" s="80">
        <v>236300000</v>
      </c>
      <c r="G15" s="81">
        <v>-72079246</v>
      </c>
      <c r="H15" s="40">
        <f>F15+G15</f>
        <v>164220754</v>
      </c>
      <c r="I15" s="80"/>
      <c r="J15" s="79"/>
      <c r="K15" s="40">
        <f>J15+I15</f>
        <v>0</v>
      </c>
      <c r="L15" s="80"/>
      <c r="M15" s="79"/>
      <c r="N15" s="40">
        <f>M15+L15</f>
        <v>0</v>
      </c>
      <c r="O15" s="80"/>
      <c r="P15" s="79"/>
      <c r="Q15" s="40"/>
      <c r="R15" s="80"/>
      <c r="S15" s="81"/>
      <c r="T15" s="40">
        <f>R15+S15</f>
        <v>0</v>
      </c>
      <c r="U15" s="80">
        <v>0</v>
      </c>
      <c r="V15" s="81">
        <v>0</v>
      </c>
      <c r="W15" s="40">
        <f>U15+V15</f>
        <v>0</v>
      </c>
      <c r="X15" s="80">
        <v>236300000</v>
      </c>
      <c r="Y15" s="81">
        <v>-72091996</v>
      </c>
      <c r="Z15" s="40">
        <f>X15+Y15</f>
        <v>164208004</v>
      </c>
      <c r="AA15" s="80">
        <v>0</v>
      </c>
      <c r="AB15" s="81">
        <v>0</v>
      </c>
      <c r="AC15" s="136">
        <f>AA15+AB15</f>
        <v>0</v>
      </c>
      <c r="AD15" s="80">
        <v>0</v>
      </c>
      <c r="AE15" s="81">
        <v>0</v>
      </c>
      <c r="AF15" s="136">
        <f>AD15+AE15</f>
        <v>0</v>
      </c>
      <c r="AG15" s="80">
        <v>0</v>
      </c>
      <c r="AH15" s="79">
        <v>0</v>
      </c>
      <c r="AI15" s="136">
        <f>AG15+AH15</f>
        <v>0</v>
      </c>
      <c r="AJ15" s="80">
        <v>0</v>
      </c>
      <c r="AK15" s="79">
        <v>0</v>
      </c>
      <c r="AL15" s="136">
        <f>AJ15+AK15</f>
        <v>0</v>
      </c>
      <c r="AM15" s="80">
        <v>0</v>
      </c>
      <c r="AN15" s="79">
        <v>0</v>
      </c>
      <c r="AO15" s="136">
        <f>AM15+AN15</f>
        <v>0</v>
      </c>
      <c r="AP15" s="80">
        <v>0</v>
      </c>
      <c r="AQ15" s="79">
        <v>0</v>
      </c>
      <c r="AR15" s="136">
        <f>AP15+AQ15</f>
        <v>0</v>
      </c>
      <c r="AS15" s="80">
        <v>0</v>
      </c>
      <c r="AT15" s="79">
        <v>0</v>
      </c>
      <c r="AU15" s="136">
        <f>AS15+AT15</f>
        <v>0</v>
      </c>
      <c r="AV15" s="80">
        <v>0</v>
      </c>
      <c r="AW15" s="79">
        <v>0</v>
      </c>
      <c r="AX15" s="136">
        <f>AV15+AW15</f>
        <v>0</v>
      </c>
      <c r="AY15" s="80">
        <v>0</v>
      </c>
      <c r="AZ15" s="79">
        <v>0</v>
      </c>
      <c r="BA15" s="136">
        <f>AY15+AZ15</f>
        <v>0</v>
      </c>
      <c r="BB15" s="80">
        <v>0</v>
      </c>
      <c r="BC15" s="79">
        <v>0</v>
      </c>
      <c r="BD15" s="136">
        <f>BB15+BC15</f>
        <v>0</v>
      </c>
      <c r="BE15" s="80">
        <v>0</v>
      </c>
      <c r="BF15" s="79">
        <v>0</v>
      </c>
      <c r="BG15" s="136">
        <f>BE15+BF15</f>
        <v>0</v>
      </c>
      <c r="BH15" s="39">
        <f t="shared" ref="BH15:BJ17" si="7">I15+L15+O15+R15+U15+X15+AA15+AD15+AG15+AJ15+AM15</f>
        <v>236300000</v>
      </c>
      <c r="BI15" s="137">
        <f t="shared" si="7"/>
        <v>-72091996</v>
      </c>
      <c r="BJ15" s="40">
        <f t="shared" si="7"/>
        <v>164208004</v>
      </c>
      <c r="BK15" s="39">
        <v>0</v>
      </c>
      <c r="BL15" s="81">
        <v>12750</v>
      </c>
      <c r="BM15" s="40">
        <f>BL15+BK15</f>
        <v>12750</v>
      </c>
      <c r="BN15" s="138">
        <f>BM15+BJ15</f>
        <v>164220754</v>
      </c>
      <c r="BO15" s="110">
        <f t="shared" si="1"/>
        <v>0</v>
      </c>
    </row>
    <row r="16" spans="1:67" s="139" customFormat="1" ht="51.75" customHeight="1">
      <c r="A16" s="265"/>
      <c r="B16" s="268"/>
      <c r="C16" s="271"/>
      <c r="D16" s="229" t="s">
        <v>30</v>
      </c>
      <c r="E16" s="274"/>
      <c r="F16" s="111">
        <v>100645659</v>
      </c>
      <c r="G16" s="125">
        <v>71968606</v>
      </c>
      <c r="H16" s="113">
        <f>F16+G16</f>
        <v>172614265</v>
      </c>
      <c r="I16" s="140"/>
      <c r="J16" s="141"/>
      <c r="K16" s="142"/>
      <c r="L16" s="140"/>
      <c r="M16" s="141"/>
      <c r="N16" s="142"/>
      <c r="O16" s="140"/>
      <c r="P16" s="141"/>
      <c r="Q16" s="142"/>
      <c r="R16" s="111"/>
      <c r="S16" s="112"/>
      <c r="T16" s="113">
        <f>R16+S16</f>
        <v>0</v>
      </c>
      <c r="U16" s="111"/>
      <c r="V16" s="114">
        <v>0</v>
      </c>
      <c r="W16" s="113"/>
      <c r="X16" s="111">
        <v>100495659</v>
      </c>
      <c r="Y16" s="125">
        <v>72091996</v>
      </c>
      <c r="Z16" s="113">
        <f>X16+Y16</f>
        <v>172587655</v>
      </c>
      <c r="AA16" s="111">
        <v>0</v>
      </c>
      <c r="AB16" s="112">
        <v>0</v>
      </c>
      <c r="AC16" s="143">
        <v>0</v>
      </c>
      <c r="AD16" s="111">
        <v>0</v>
      </c>
      <c r="AE16" s="112">
        <v>0</v>
      </c>
      <c r="AF16" s="143">
        <v>0</v>
      </c>
      <c r="AG16" s="111">
        <v>0</v>
      </c>
      <c r="AH16" s="114">
        <v>0</v>
      </c>
      <c r="AI16" s="143">
        <v>0</v>
      </c>
      <c r="AJ16" s="111">
        <v>0</v>
      </c>
      <c r="AK16" s="114">
        <v>0</v>
      </c>
      <c r="AL16" s="143">
        <v>0</v>
      </c>
      <c r="AM16" s="111">
        <v>0</v>
      </c>
      <c r="AN16" s="114">
        <v>0</v>
      </c>
      <c r="AO16" s="143">
        <v>0</v>
      </c>
      <c r="AP16" s="111">
        <v>0</v>
      </c>
      <c r="AQ16" s="114">
        <v>0</v>
      </c>
      <c r="AR16" s="143">
        <v>0</v>
      </c>
      <c r="AS16" s="111">
        <v>0</v>
      </c>
      <c r="AT16" s="114">
        <v>0</v>
      </c>
      <c r="AU16" s="143">
        <v>0</v>
      </c>
      <c r="AV16" s="111">
        <v>0</v>
      </c>
      <c r="AW16" s="114">
        <v>0</v>
      </c>
      <c r="AX16" s="143">
        <v>0</v>
      </c>
      <c r="AY16" s="111">
        <v>0</v>
      </c>
      <c r="AZ16" s="114">
        <v>0</v>
      </c>
      <c r="BA16" s="143">
        <v>0</v>
      </c>
      <c r="BB16" s="111">
        <v>0</v>
      </c>
      <c r="BC16" s="114">
        <v>0</v>
      </c>
      <c r="BD16" s="143">
        <v>0</v>
      </c>
      <c r="BE16" s="111">
        <v>0</v>
      </c>
      <c r="BF16" s="114">
        <v>0</v>
      </c>
      <c r="BG16" s="143">
        <v>0</v>
      </c>
      <c r="BH16" s="116">
        <f t="shared" si="7"/>
        <v>100495659</v>
      </c>
      <c r="BI16" s="127">
        <f t="shared" si="7"/>
        <v>72091996</v>
      </c>
      <c r="BJ16" s="113">
        <f t="shared" si="7"/>
        <v>172587655</v>
      </c>
      <c r="BK16" s="116">
        <v>150000</v>
      </c>
      <c r="BL16" s="125">
        <v>-123390</v>
      </c>
      <c r="BM16" s="113">
        <f>BL16+BK16</f>
        <v>26610</v>
      </c>
      <c r="BN16" s="144">
        <f>BM16+BJ16</f>
        <v>172614265</v>
      </c>
      <c r="BO16" s="110">
        <f t="shared" si="1"/>
        <v>0</v>
      </c>
    </row>
    <row r="17" spans="1:67" s="139" customFormat="1" ht="57" customHeight="1">
      <c r="A17" s="265"/>
      <c r="B17" s="268"/>
      <c r="C17" s="271"/>
      <c r="D17" s="145" t="s">
        <v>31</v>
      </c>
      <c r="E17" s="275"/>
      <c r="F17" s="146">
        <v>5144341</v>
      </c>
      <c r="G17" s="147">
        <v>0</v>
      </c>
      <c r="H17" s="148">
        <f>F17+G17</f>
        <v>5144341</v>
      </c>
      <c r="I17" s="140"/>
      <c r="J17" s="141"/>
      <c r="K17" s="142"/>
      <c r="L17" s="140"/>
      <c r="M17" s="141"/>
      <c r="N17" s="142"/>
      <c r="O17" s="140"/>
      <c r="P17" s="141"/>
      <c r="Q17" s="142"/>
      <c r="R17" s="146"/>
      <c r="S17" s="147"/>
      <c r="T17" s="148">
        <f>R17+S17</f>
        <v>0</v>
      </c>
      <c r="U17" s="146">
        <v>0</v>
      </c>
      <c r="V17" s="147">
        <v>0</v>
      </c>
      <c r="W17" s="148">
        <f>U17+V17</f>
        <v>0</v>
      </c>
      <c r="X17" s="146">
        <v>5144341</v>
      </c>
      <c r="Y17" s="147">
        <v>0</v>
      </c>
      <c r="Z17" s="148">
        <f>X17+Y17</f>
        <v>5144341</v>
      </c>
      <c r="AA17" s="146">
        <v>0</v>
      </c>
      <c r="AB17" s="147">
        <v>0</v>
      </c>
      <c r="AC17" s="149">
        <v>0</v>
      </c>
      <c r="AD17" s="146">
        <v>0</v>
      </c>
      <c r="AE17" s="147">
        <v>0</v>
      </c>
      <c r="AF17" s="149">
        <v>0</v>
      </c>
      <c r="AG17" s="146">
        <v>0</v>
      </c>
      <c r="AH17" s="150">
        <v>0</v>
      </c>
      <c r="AI17" s="149">
        <v>0</v>
      </c>
      <c r="AJ17" s="146">
        <v>0</v>
      </c>
      <c r="AK17" s="150">
        <v>0</v>
      </c>
      <c r="AL17" s="149">
        <v>0</v>
      </c>
      <c r="AM17" s="146">
        <v>0</v>
      </c>
      <c r="AN17" s="150">
        <v>0</v>
      </c>
      <c r="AO17" s="149">
        <v>0</v>
      </c>
      <c r="AP17" s="146">
        <v>0</v>
      </c>
      <c r="AQ17" s="150">
        <v>0</v>
      </c>
      <c r="AR17" s="149">
        <v>0</v>
      </c>
      <c r="AS17" s="146">
        <v>0</v>
      </c>
      <c r="AT17" s="150">
        <v>0</v>
      </c>
      <c r="AU17" s="149">
        <v>0</v>
      </c>
      <c r="AV17" s="146">
        <v>0</v>
      </c>
      <c r="AW17" s="150">
        <v>0</v>
      </c>
      <c r="AX17" s="149">
        <v>0</v>
      </c>
      <c r="AY17" s="146">
        <v>0</v>
      </c>
      <c r="AZ17" s="150">
        <v>0</v>
      </c>
      <c r="BA17" s="149">
        <v>0</v>
      </c>
      <c r="BB17" s="146">
        <v>0</v>
      </c>
      <c r="BC17" s="150">
        <v>0</v>
      </c>
      <c r="BD17" s="149">
        <v>0</v>
      </c>
      <c r="BE17" s="146">
        <v>0</v>
      </c>
      <c r="BF17" s="150">
        <v>0</v>
      </c>
      <c r="BG17" s="149">
        <v>0</v>
      </c>
      <c r="BH17" s="116">
        <f t="shared" si="7"/>
        <v>5144341</v>
      </c>
      <c r="BI17" s="117">
        <f t="shared" si="7"/>
        <v>0</v>
      </c>
      <c r="BJ17" s="113">
        <f t="shared" si="7"/>
        <v>5144341</v>
      </c>
      <c r="BK17" s="116">
        <v>0</v>
      </c>
      <c r="BL17" s="112">
        <v>0</v>
      </c>
      <c r="BM17" s="113">
        <f>BL17+BK17</f>
        <v>0</v>
      </c>
      <c r="BN17" s="144">
        <f>BM17+BJ17</f>
        <v>5144341</v>
      </c>
      <c r="BO17" s="110">
        <f t="shared" si="1"/>
        <v>0</v>
      </c>
    </row>
    <row r="18" spans="1:67" s="139" customFormat="1" ht="112.5" customHeight="1" thickBot="1">
      <c r="A18" s="266"/>
      <c r="B18" s="269"/>
      <c r="C18" s="272"/>
      <c r="D18" s="276" t="s">
        <v>14</v>
      </c>
      <c r="E18" s="277"/>
      <c r="F18" s="151">
        <f t="shared" ref="F18:BN18" si="8">F15+F16+F17</f>
        <v>342090000</v>
      </c>
      <c r="G18" s="152">
        <f t="shared" si="8"/>
        <v>-110640</v>
      </c>
      <c r="H18" s="153">
        <f t="shared" si="8"/>
        <v>341979360</v>
      </c>
      <c r="I18" s="151">
        <f t="shared" si="8"/>
        <v>0</v>
      </c>
      <c r="J18" s="152">
        <f t="shared" si="8"/>
        <v>0</v>
      </c>
      <c r="K18" s="153">
        <f t="shared" si="8"/>
        <v>0</v>
      </c>
      <c r="L18" s="151">
        <f t="shared" si="8"/>
        <v>0</v>
      </c>
      <c r="M18" s="152">
        <f t="shared" si="8"/>
        <v>0</v>
      </c>
      <c r="N18" s="153">
        <f t="shared" si="8"/>
        <v>0</v>
      </c>
      <c r="O18" s="151">
        <f t="shared" si="8"/>
        <v>0</v>
      </c>
      <c r="P18" s="152">
        <f t="shared" si="8"/>
        <v>0</v>
      </c>
      <c r="Q18" s="153">
        <f t="shared" si="8"/>
        <v>0</v>
      </c>
      <c r="R18" s="151">
        <f t="shared" si="8"/>
        <v>0</v>
      </c>
      <c r="S18" s="152">
        <f t="shared" si="8"/>
        <v>0</v>
      </c>
      <c r="T18" s="153">
        <f t="shared" si="8"/>
        <v>0</v>
      </c>
      <c r="U18" s="151">
        <f t="shared" si="8"/>
        <v>0</v>
      </c>
      <c r="V18" s="152">
        <f t="shared" si="8"/>
        <v>0</v>
      </c>
      <c r="W18" s="153">
        <f t="shared" si="8"/>
        <v>0</v>
      </c>
      <c r="X18" s="151">
        <f t="shared" si="8"/>
        <v>341940000</v>
      </c>
      <c r="Y18" s="152">
        <f t="shared" si="8"/>
        <v>0</v>
      </c>
      <c r="Z18" s="153">
        <f t="shared" si="8"/>
        <v>341940000</v>
      </c>
      <c r="AA18" s="151">
        <f t="shared" si="8"/>
        <v>0</v>
      </c>
      <c r="AB18" s="152">
        <f t="shared" si="8"/>
        <v>0</v>
      </c>
      <c r="AC18" s="153">
        <f t="shared" si="8"/>
        <v>0</v>
      </c>
      <c r="AD18" s="151">
        <f t="shared" si="8"/>
        <v>0</v>
      </c>
      <c r="AE18" s="152">
        <f t="shared" si="8"/>
        <v>0</v>
      </c>
      <c r="AF18" s="153">
        <f t="shared" si="8"/>
        <v>0</v>
      </c>
      <c r="AG18" s="151">
        <f t="shared" si="8"/>
        <v>0</v>
      </c>
      <c r="AH18" s="152">
        <f t="shared" si="8"/>
        <v>0</v>
      </c>
      <c r="AI18" s="153">
        <f t="shared" si="8"/>
        <v>0</v>
      </c>
      <c r="AJ18" s="151">
        <f t="shared" si="8"/>
        <v>0</v>
      </c>
      <c r="AK18" s="152">
        <f t="shared" si="8"/>
        <v>0</v>
      </c>
      <c r="AL18" s="153">
        <f t="shared" si="8"/>
        <v>0</v>
      </c>
      <c r="AM18" s="151">
        <f t="shared" si="8"/>
        <v>0</v>
      </c>
      <c r="AN18" s="152">
        <f t="shared" si="8"/>
        <v>0</v>
      </c>
      <c r="AO18" s="153">
        <f t="shared" si="8"/>
        <v>0</v>
      </c>
      <c r="AP18" s="151">
        <f t="shared" si="8"/>
        <v>0</v>
      </c>
      <c r="AQ18" s="152">
        <f t="shared" si="8"/>
        <v>0</v>
      </c>
      <c r="AR18" s="153">
        <f t="shared" si="8"/>
        <v>0</v>
      </c>
      <c r="AS18" s="151">
        <f t="shared" si="8"/>
        <v>0</v>
      </c>
      <c r="AT18" s="152">
        <f t="shared" si="8"/>
        <v>0</v>
      </c>
      <c r="AU18" s="153">
        <f t="shared" si="8"/>
        <v>0</v>
      </c>
      <c r="AV18" s="151">
        <f t="shared" si="8"/>
        <v>0</v>
      </c>
      <c r="AW18" s="152">
        <f t="shared" si="8"/>
        <v>0</v>
      </c>
      <c r="AX18" s="153">
        <f t="shared" si="8"/>
        <v>0</v>
      </c>
      <c r="AY18" s="151">
        <f t="shared" si="8"/>
        <v>0</v>
      </c>
      <c r="AZ18" s="152">
        <f t="shared" si="8"/>
        <v>0</v>
      </c>
      <c r="BA18" s="153">
        <f t="shared" si="8"/>
        <v>0</v>
      </c>
      <c r="BB18" s="151">
        <f t="shared" si="8"/>
        <v>0</v>
      </c>
      <c r="BC18" s="152">
        <f t="shared" si="8"/>
        <v>0</v>
      </c>
      <c r="BD18" s="153">
        <f t="shared" si="8"/>
        <v>0</v>
      </c>
      <c r="BE18" s="151">
        <f t="shared" si="8"/>
        <v>0</v>
      </c>
      <c r="BF18" s="152">
        <f t="shared" si="8"/>
        <v>0</v>
      </c>
      <c r="BG18" s="153">
        <f t="shared" si="8"/>
        <v>0</v>
      </c>
      <c r="BH18" s="154">
        <f t="shared" si="8"/>
        <v>341940000</v>
      </c>
      <c r="BI18" s="155">
        <f t="shared" si="8"/>
        <v>0</v>
      </c>
      <c r="BJ18" s="156">
        <f t="shared" si="8"/>
        <v>341940000</v>
      </c>
      <c r="BK18" s="154">
        <f t="shared" si="8"/>
        <v>150000</v>
      </c>
      <c r="BL18" s="155">
        <f t="shared" si="8"/>
        <v>-110640</v>
      </c>
      <c r="BM18" s="156">
        <f t="shared" si="8"/>
        <v>39360</v>
      </c>
      <c r="BN18" s="157">
        <f t="shared" si="8"/>
        <v>341979360</v>
      </c>
      <c r="BO18" s="110">
        <f t="shared" si="1"/>
        <v>0</v>
      </c>
    </row>
    <row r="19" spans="1:67" s="30" customFormat="1" ht="49.5" customHeight="1" thickTop="1">
      <c r="A19" s="378">
        <v>3</v>
      </c>
      <c r="B19" s="250" t="s">
        <v>48</v>
      </c>
      <c r="C19" s="253" t="s">
        <v>2</v>
      </c>
      <c r="D19" s="158" t="s">
        <v>30</v>
      </c>
      <c r="E19" s="288" t="s">
        <v>28</v>
      </c>
      <c r="F19" s="25">
        <v>125787627</v>
      </c>
      <c r="G19" s="41">
        <v>-2350074</v>
      </c>
      <c r="H19" s="27">
        <f>G19+F19</f>
        <v>123437553</v>
      </c>
      <c r="I19" s="25"/>
      <c r="J19" s="26"/>
      <c r="K19" s="27">
        <v>0</v>
      </c>
      <c r="L19" s="25"/>
      <c r="M19" s="26"/>
      <c r="N19" s="27">
        <v>0</v>
      </c>
      <c r="O19" s="25"/>
      <c r="P19" s="26"/>
      <c r="Q19" s="27"/>
      <c r="R19" s="25"/>
      <c r="S19" s="41"/>
      <c r="T19" s="27">
        <f>R19+S19</f>
        <v>0</v>
      </c>
      <c r="U19" s="25"/>
      <c r="V19" s="28">
        <v>0</v>
      </c>
      <c r="W19" s="27">
        <f>U19+V19</f>
        <v>0</v>
      </c>
      <c r="X19" s="25">
        <v>27870554</v>
      </c>
      <c r="Y19" s="41">
        <v>-783358</v>
      </c>
      <c r="Z19" s="27">
        <f>X19+Y19</f>
        <v>27087196</v>
      </c>
      <c r="AA19" s="25">
        <v>26190911</v>
      </c>
      <c r="AB19" s="41">
        <v>-783358</v>
      </c>
      <c r="AC19" s="27">
        <f>AA19+AB19</f>
        <v>25407553</v>
      </c>
      <c r="AD19" s="25">
        <v>26516850</v>
      </c>
      <c r="AE19" s="41">
        <v>-783358</v>
      </c>
      <c r="AF19" s="27">
        <f>AD19+AE19</f>
        <v>25733492</v>
      </c>
      <c r="AG19" s="25">
        <v>0</v>
      </c>
      <c r="AH19" s="26">
        <v>0</v>
      </c>
      <c r="AI19" s="27">
        <f>AG19+AH19</f>
        <v>0</v>
      </c>
      <c r="AJ19" s="25">
        <v>0</v>
      </c>
      <c r="AK19" s="26">
        <v>0</v>
      </c>
      <c r="AL19" s="27">
        <f>AJ19+AK19</f>
        <v>0</v>
      </c>
      <c r="AM19" s="25">
        <v>0</v>
      </c>
      <c r="AN19" s="26">
        <v>0</v>
      </c>
      <c r="AO19" s="27">
        <f>AM19+AN19</f>
        <v>0</v>
      </c>
      <c r="AP19" s="25">
        <v>0</v>
      </c>
      <c r="AQ19" s="26">
        <v>0</v>
      </c>
      <c r="AR19" s="27">
        <f>AP19+AQ19</f>
        <v>0</v>
      </c>
      <c r="AS19" s="25">
        <v>0</v>
      </c>
      <c r="AT19" s="26">
        <v>0</v>
      </c>
      <c r="AU19" s="27">
        <f>AS19+AT19</f>
        <v>0</v>
      </c>
      <c r="AV19" s="25">
        <v>0</v>
      </c>
      <c r="AW19" s="26">
        <v>0</v>
      </c>
      <c r="AX19" s="27">
        <f>AV19+AW19</f>
        <v>0</v>
      </c>
      <c r="AY19" s="25">
        <v>0</v>
      </c>
      <c r="AZ19" s="26">
        <v>0</v>
      </c>
      <c r="BA19" s="27">
        <f>AY19+AZ19</f>
        <v>0</v>
      </c>
      <c r="BB19" s="25">
        <v>0</v>
      </c>
      <c r="BC19" s="26">
        <v>0</v>
      </c>
      <c r="BD19" s="27">
        <f>BB19+BC19</f>
        <v>0</v>
      </c>
      <c r="BE19" s="25">
        <v>0</v>
      </c>
      <c r="BF19" s="26">
        <v>0</v>
      </c>
      <c r="BG19" s="27">
        <f>BE19+BF19</f>
        <v>0</v>
      </c>
      <c r="BH19" s="29">
        <f t="shared" ref="BH19:BJ20" si="9">I19+L19+O19+R19+U19+X19+AA19+AD19+AG19+AJ19+AM19</f>
        <v>80578315</v>
      </c>
      <c r="BI19" s="84">
        <f t="shared" si="9"/>
        <v>-2350074</v>
      </c>
      <c r="BJ19" s="27">
        <f t="shared" si="9"/>
        <v>78228241</v>
      </c>
      <c r="BK19" s="25">
        <v>45209312</v>
      </c>
      <c r="BL19" s="28">
        <v>0</v>
      </c>
      <c r="BM19" s="27">
        <f>BL19+BK19</f>
        <v>45209312</v>
      </c>
      <c r="BN19" s="159">
        <f>BM19+BJ19</f>
        <v>123437553</v>
      </c>
      <c r="BO19" s="110">
        <f t="shared" si="1"/>
        <v>0</v>
      </c>
    </row>
    <row r="20" spans="1:67" s="15" customFormat="1" ht="41.25" customHeight="1">
      <c r="A20" s="265"/>
      <c r="B20" s="251"/>
      <c r="C20" s="254"/>
      <c r="D20" s="230" t="s">
        <v>32</v>
      </c>
      <c r="E20" s="275"/>
      <c r="F20" s="116">
        <v>21669750</v>
      </c>
      <c r="G20" s="134">
        <f>2350074</f>
        <v>2350074</v>
      </c>
      <c r="H20" s="113">
        <f>G20+F20</f>
        <v>24019824</v>
      </c>
      <c r="I20" s="31"/>
      <c r="J20" s="75"/>
      <c r="K20" s="33">
        <f>J20+I20</f>
        <v>0</v>
      </c>
      <c r="L20" s="116"/>
      <c r="M20" s="127"/>
      <c r="N20" s="113">
        <f>M20+L20</f>
        <v>0</v>
      </c>
      <c r="O20" s="31"/>
      <c r="P20" s="32"/>
      <c r="Q20" s="33"/>
      <c r="R20" s="116"/>
      <c r="S20" s="134"/>
      <c r="T20" s="113">
        <f>R20+S20</f>
        <v>0</v>
      </c>
      <c r="U20" s="116"/>
      <c r="V20" s="134">
        <v>0</v>
      </c>
      <c r="W20" s="113">
        <f>U20+V20</f>
        <v>0</v>
      </c>
      <c r="X20" s="116">
        <v>4404325</v>
      </c>
      <c r="Y20" s="134">
        <v>783358</v>
      </c>
      <c r="Z20" s="113">
        <f>X20+Y20</f>
        <v>5187683</v>
      </c>
      <c r="AA20" s="116">
        <v>4404325</v>
      </c>
      <c r="AB20" s="134">
        <v>783358</v>
      </c>
      <c r="AC20" s="113">
        <f>AA20+AB20</f>
        <v>5187683</v>
      </c>
      <c r="AD20" s="34">
        <v>4404325</v>
      </c>
      <c r="AE20" s="134">
        <v>783358</v>
      </c>
      <c r="AF20" s="33">
        <f>AD20+AE20</f>
        <v>5187683</v>
      </c>
      <c r="AG20" s="116">
        <v>0</v>
      </c>
      <c r="AH20" s="117">
        <v>0</v>
      </c>
      <c r="AI20" s="113">
        <f>AG20+AH20</f>
        <v>0</v>
      </c>
      <c r="AJ20" s="116">
        <v>0</v>
      </c>
      <c r="AK20" s="117">
        <v>0</v>
      </c>
      <c r="AL20" s="113">
        <f>AJ20+AK20</f>
        <v>0</v>
      </c>
      <c r="AM20" s="116">
        <v>0</v>
      </c>
      <c r="AN20" s="117">
        <v>0</v>
      </c>
      <c r="AO20" s="113">
        <f>AM20+AN20</f>
        <v>0</v>
      </c>
      <c r="AP20" s="116">
        <v>0</v>
      </c>
      <c r="AQ20" s="117">
        <v>0</v>
      </c>
      <c r="AR20" s="113">
        <f>AP20+AQ20</f>
        <v>0</v>
      </c>
      <c r="AS20" s="116">
        <v>0</v>
      </c>
      <c r="AT20" s="117">
        <v>0</v>
      </c>
      <c r="AU20" s="113">
        <f>AS20+AT20</f>
        <v>0</v>
      </c>
      <c r="AV20" s="116">
        <v>0</v>
      </c>
      <c r="AW20" s="117">
        <v>0</v>
      </c>
      <c r="AX20" s="113">
        <f>AV20+AW20</f>
        <v>0</v>
      </c>
      <c r="AY20" s="116">
        <v>0</v>
      </c>
      <c r="AZ20" s="117">
        <v>0</v>
      </c>
      <c r="BA20" s="113">
        <f>AY20+AZ20</f>
        <v>0</v>
      </c>
      <c r="BB20" s="116">
        <v>0</v>
      </c>
      <c r="BC20" s="117">
        <v>0</v>
      </c>
      <c r="BD20" s="113">
        <f>BB20+BC20</f>
        <v>0</v>
      </c>
      <c r="BE20" s="116">
        <v>0</v>
      </c>
      <c r="BF20" s="117">
        <v>0</v>
      </c>
      <c r="BG20" s="113">
        <f>BE20+BF20</f>
        <v>0</v>
      </c>
      <c r="BH20" s="116">
        <f t="shared" si="9"/>
        <v>13212975</v>
      </c>
      <c r="BI20" s="117">
        <f t="shared" si="9"/>
        <v>2350074</v>
      </c>
      <c r="BJ20" s="113">
        <f t="shared" si="9"/>
        <v>15563049</v>
      </c>
      <c r="BK20" s="116">
        <v>8456775</v>
      </c>
      <c r="BL20" s="134">
        <v>0</v>
      </c>
      <c r="BM20" s="113">
        <f>BL20+BK20</f>
        <v>8456775</v>
      </c>
      <c r="BN20" s="144">
        <f>BM20+BJ20</f>
        <v>24019824</v>
      </c>
      <c r="BO20" s="110">
        <f t="shared" si="1"/>
        <v>0</v>
      </c>
    </row>
    <row r="21" spans="1:67" s="30" customFormat="1" ht="51" customHeight="1" thickBot="1">
      <c r="A21" s="379"/>
      <c r="B21" s="252"/>
      <c r="C21" s="255"/>
      <c r="D21" s="286" t="s">
        <v>14</v>
      </c>
      <c r="E21" s="287"/>
      <c r="F21" s="35">
        <f t="shared" ref="F21:N21" si="10">F20+F19</f>
        <v>147457377</v>
      </c>
      <c r="G21" s="36">
        <f t="shared" si="10"/>
        <v>0</v>
      </c>
      <c r="H21" s="37">
        <f t="shared" si="10"/>
        <v>147457377</v>
      </c>
      <c r="I21" s="35">
        <f t="shared" si="10"/>
        <v>0</v>
      </c>
      <c r="J21" s="36">
        <f t="shared" si="10"/>
        <v>0</v>
      </c>
      <c r="K21" s="37">
        <f t="shared" si="10"/>
        <v>0</v>
      </c>
      <c r="L21" s="35">
        <f t="shared" si="10"/>
        <v>0</v>
      </c>
      <c r="M21" s="36">
        <f t="shared" si="10"/>
        <v>0</v>
      </c>
      <c r="N21" s="37">
        <f t="shared" si="10"/>
        <v>0</v>
      </c>
      <c r="O21" s="35"/>
      <c r="P21" s="36"/>
      <c r="Q21" s="37"/>
      <c r="R21" s="35">
        <f t="shared" ref="R21:BN21" si="11">R20+R19</f>
        <v>0</v>
      </c>
      <c r="S21" s="36">
        <f t="shared" si="11"/>
        <v>0</v>
      </c>
      <c r="T21" s="37">
        <f t="shared" si="11"/>
        <v>0</v>
      </c>
      <c r="U21" s="35">
        <f t="shared" si="11"/>
        <v>0</v>
      </c>
      <c r="V21" s="36">
        <f t="shared" si="11"/>
        <v>0</v>
      </c>
      <c r="W21" s="37">
        <f t="shared" si="11"/>
        <v>0</v>
      </c>
      <c r="X21" s="35">
        <f t="shared" si="11"/>
        <v>32274879</v>
      </c>
      <c r="Y21" s="36">
        <f t="shared" si="11"/>
        <v>0</v>
      </c>
      <c r="Z21" s="37">
        <f t="shared" si="11"/>
        <v>32274879</v>
      </c>
      <c r="AA21" s="35">
        <f t="shared" si="11"/>
        <v>30595236</v>
      </c>
      <c r="AB21" s="36">
        <f t="shared" si="11"/>
        <v>0</v>
      </c>
      <c r="AC21" s="37">
        <f t="shared" si="11"/>
        <v>30595236</v>
      </c>
      <c r="AD21" s="35">
        <f t="shared" si="11"/>
        <v>30921175</v>
      </c>
      <c r="AE21" s="36">
        <f t="shared" si="11"/>
        <v>0</v>
      </c>
      <c r="AF21" s="37">
        <f t="shared" si="11"/>
        <v>30921175</v>
      </c>
      <c r="AG21" s="35">
        <f t="shared" si="11"/>
        <v>0</v>
      </c>
      <c r="AH21" s="36">
        <f t="shared" si="11"/>
        <v>0</v>
      </c>
      <c r="AI21" s="37">
        <f t="shared" si="11"/>
        <v>0</v>
      </c>
      <c r="AJ21" s="35">
        <f t="shared" si="11"/>
        <v>0</v>
      </c>
      <c r="AK21" s="36">
        <f t="shared" si="11"/>
        <v>0</v>
      </c>
      <c r="AL21" s="37">
        <f t="shared" si="11"/>
        <v>0</v>
      </c>
      <c r="AM21" s="35">
        <f t="shared" si="11"/>
        <v>0</v>
      </c>
      <c r="AN21" s="36">
        <f t="shared" si="11"/>
        <v>0</v>
      </c>
      <c r="AO21" s="37">
        <f t="shared" si="11"/>
        <v>0</v>
      </c>
      <c r="AP21" s="35">
        <f t="shared" si="11"/>
        <v>0</v>
      </c>
      <c r="AQ21" s="36">
        <f t="shared" si="11"/>
        <v>0</v>
      </c>
      <c r="AR21" s="37">
        <f t="shared" si="11"/>
        <v>0</v>
      </c>
      <c r="AS21" s="35">
        <f t="shared" si="11"/>
        <v>0</v>
      </c>
      <c r="AT21" s="36">
        <f t="shared" si="11"/>
        <v>0</v>
      </c>
      <c r="AU21" s="37">
        <f t="shared" si="11"/>
        <v>0</v>
      </c>
      <c r="AV21" s="35">
        <f t="shared" si="11"/>
        <v>0</v>
      </c>
      <c r="AW21" s="36">
        <f t="shared" si="11"/>
        <v>0</v>
      </c>
      <c r="AX21" s="37">
        <f t="shared" si="11"/>
        <v>0</v>
      </c>
      <c r="AY21" s="35">
        <f t="shared" si="11"/>
        <v>0</v>
      </c>
      <c r="AZ21" s="36">
        <f t="shared" si="11"/>
        <v>0</v>
      </c>
      <c r="BA21" s="37">
        <f t="shared" si="11"/>
        <v>0</v>
      </c>
      <c r="BB21" s="35">
        <f t="shared" si="11"/>
        <v>0</v>
      </c>
      <c r="BC21" s="36">
        <f t="shared" si="11"/>
        <v>0</v>
      </c>
      <c r="BD21" s="37">
        <f t="shared" si="11"/>
        <v>0</v>
      </c>
      <c r="BE21" s="35">
        <f t="shared" si="11"/>
        <v>0</v>
      </c>
      <c r="BF21" s="36">
        <f t="shared" si="11"/>
        <v>0</v>
      </c>
      <c r="BG21" s="37">
        <f t="shared" si="11"/>
        <v>0</v>
      </c>
      <c r="BH21" s="35">
        <f t="shared" si="11"/>
        <v>93791290</v>
      </c>
      <c r="BI21" s="36">
        <f t="shared" si="11"/>
        <v>0</v>
      </c>
      <c r="BJ21" s="37">
        <f t="shared" si="11"/>
        <v>93791290</v>
      </c>
      <c r="BK21" s="35">
        <f t="shared" si="11"/>
        <v>53666087</v>
      </c>
      <c r="BL21" s="36">
        <f t="shared" si="11"/>
        <v>0</v>
      </c>
      <c r="BM21" s="37">
        <f t="shared" si="11"/>
        <v>53666087</v>
      </c>
      <c r="BN21" s="160">
        <f t="shared" si="11"/>
        <v>147457377</v>
      </c>
      <c r="BO21" s="110">
        <f t="shared" si="1"/>
        <v>0</v>
      </c>
    </row>
    <row r="22" spans="1:67" s="30" customFormat="1" ht="50.1" customHeight="1" thickTop="1">
      <c r="A22" s="378">
        <v>4</v>
      </c>
      <c r="B22" s="250" t="s">
        <v>58</v>
      </c>
      <c r="C22" s="253" t="s">
        <v>59</v>
      </c>
      <c r="D22" s="229" t="s">
        <v>30</v>
      </c>
      <c r="E22" s="274" t="s">
        <v>29</v>
      </c>
      <c r="F22" s="25">
        <v>21451684</v>
      </c>
      <c r="G22" s="41">
        <v>184244</v>
      </c>
      <c r="H22" s="27">
        <f>G22+F22</f>
        <v>21635928</v>
      </c>
      <c r="I22" s="25"/>
      <c r="J22" s="26"/>
      <c r="K22" s="27">
        <v>0</v>
      </c>
      <c r="L22" s="25"/>
      <c r="M22" s="26"/>
      <c r="N22" s="27">
        <v>0</v>
      </c>
      <c r="O22" s="25"/>
      <c r="P22" s="26"/>
      <c r="Q22" s="27"/>
      <c r="R22" s="25"/>
      <c r="S22" s="41"/>
      <c r="T22" s="27">
        <f>R22+S22</f>
        <v>0</v>
      </c>
      <c r="U22" s="25"/>
      <c r="V22" s="28">
        <v>0</v>
      </c>
      <c r="W22" s="27">
        <f>U22+V22</f>
        <v>0</v>
      </c>
      <c r="X22" s="25">
        <v>0</v>
      </c>
      <c r="Y22" s="28">
        <v>0</v>
      </c>
      <c r="Z22" s="27">
        <f>X22+Y22</f>
        <v>0</v>
      </c>
      <c r="AA22" s="25">
        <v>2572440</v>
      </c>
      <c r="AB22" s="41">
        <v>9212</v>
      </c>
      <c r="AC22" s="27">
        <f>AA22+AB22</f>
        <v>2581652</v>
      </c>
      <c r="AD22" s="25">
        <v>18279244</v>
      </c>
      <c r="AE22" s="41">
        <v>65456</v>
      </c>
      <c r="AF22" s="27">
        <f>AD22+AE22</f>
        <v>18344700</v>
      </c>
      <c r="AG22" s="25">
        <v>600000</v>
      </c>
      <c r="AH22" s="41">
        <v>109576</v>
      </c>
      <c r="AI22" s="27">
        <f>AG22+AH22</f>
        <v>709576</v>
      </c>
      <c r="AJ22" s="25">
        <v>0</v>
      </c>
      <c r="AK22" s="26">
        <v>0</v>
      </c>
      <c r="AL22" s="27">
        <f>AJ22+AK22</f>
        <v>0</v>
      </c>
      <c r="AM22" s="161">
        <v>0</v>
      </c>
      <c r="AN22" s="162">
        <v>0</v>
      </c>
      <c r="AO22" s="33">
        <f>AM22+AN22</f>
        <v>0</v>
      </c>
      <c r="AP22" s="161">
        <v>0</v>
      </c>
      <c r="AQ22" s="162">
        <v>0</v>
      </c>
      <c r="AR22" s="33">
        <f>AP22+AQ22</f>
        <v>0</v>
      </c>
      <c r="AS22" s="25">
        <v>0</v>
      </c>
      <c r="AT22" s="26">
        <v>0</v>
      </c>
      <c r="AU22" s="27">
        <f>AS22+AT22</f>
        <v>0</v>
      </c>
      <c r="AV22" s="25">
        <v>0</v>
      </c>
      <c r="AW22" s="26">
        <v>0</v>
      </c>
      <c r="AX22" s="27">
        <f>AV22+AW22</f>
        <v>0</v>
      </c>
      <c r="AY22" s="25">
        <v>0</v>
      </c>
      <c r="AZ22" s="26">
        <v>0</v>
      </c>
      <c r="BA22" s="27">
        <f>AY22+AZ22</f>
        <v>0</v>
      </c>
      <c r="BB22" s="25">
        <v>0</v>
      </c>
      <c r="BC22" s="26">
        <v>0</v>
      </c>
      <c r="BD22" s="27">
        <f>BB22+BC22</f>
        <v>0</v>
      </c>
      <c r="BE22" s="25">
        <v>0</v>
      </c>
      <c r="BF22" s="26">
        <v>0</v>
      </c>
      <c r="BG22" s="27">
        <f>BE22+BF22</f>
        <v>0</v>
      </c>
      <c r="BH22" s="29">
        <f>I22+L22+O22+R22+U22+X22+AA22+AD22+AG22+AJ22+AM22</f>
        <v>21451684</v>
      </c>
      <c r="BI22" s="84">
        <f t="shared" ref="BH22:BJ23" si="12">J22+M22+P22+S22+V22+Y22+AB22+AE22+AH22+AK22+AN22</f>
        <v>184244</v>
      </c>
      <c r="BJ22" s="27">
        <f t="shared" si="12"/>
        <v>21635928</v>
      </c>
      <c r="BK22" s="25">
        <v>0</v>
      </c>
      <c r="BL22" s="28">
        <v>0</v>
      </c>
      <c r="BM22" s="27">
        <f>BL22+BK22</f>
        <v>0</v>
      </c>
      <c r="BN22" s="159">
        <f>BM22+BJ22</f>
        <v>21635928</v>
      </c>
      <c r="BO22" s="110">
        <f t="shared" si="1"/>
        <v>0</v>
      </c>
    </row>
    <row r="23" spans="1:67" s="15" customFormat="1" ht="50.1" customHeight="1">
      <c r="A23" s="265"/>
      <c r="B23" s="251"/>
      <c r="C23" s="254"/>
      <c r="D23" s="230" t="s">
        <v>31</v>
      </c>
      <c r="E23" s="275"/>
      <c r="F23" s="116">
        <v>30000000</v>
      </c>
      <c r="G23" s="117">
        <v>0</v>
      </c>
      <c r="H23" s="113">
        <f>G23+F23</f>
        <v>30000000</v>
      </c>
      <c r="I23" s="31"/>
      <c r="J23" s="75"/>
      <c r="K23" s="33">
        <f>J23+I23</f>
        <v>0</v>
      </c>
      <c r="L23" s="116"/>
      <c r="M23" s="127"/>
      <c r="N23" s="113">
        <f>M23+L23</f>
        <v>0</v>
      </c>
      <c r="O23" s="31"/>
      <c r="P23" s="32"/>
      <c r="Q23" s="33"/>
      <c r="R23" s="116"/>
      <c r="S23" s="134"/>
      <c r="T23" s="113">
        <f>R23+S23</f>
        <v>0</v>
      </c>
      <c r="U23" s="116"/>
      <c r="V23" s="134">
        <v>0</v>
      </c>
      <c r="W23" s="113">
        <f>U23+V23</f>
        <v>0</v>
      </c>
      <c r="X23" s="116">
        <v>0</v>
      </c>
      <c r="Y23" s="117">
        <v>0</v>
      </c>
      <c r="Z23" s="113">
        <f>X23+Y23</f>
        <v>0</v>
      </c>
      <c r="AA23" s="116">
        <v>0</v>
      </c>
      <c r="AB23" s="117">
        <v>0</v>
      </c>
      <c r="AC23" s="113">
        <f>AA23+AB23</f>
        <v>0</v>
      </c>
      <c r="AD23" s="34">
        <v>0</v>
      </c>
      <c r="AE23" s="117">
        <v>0</v>
      </c>
      <c r="AF23" s="33">
        <f>AD23+AE23</f>
        <v>0</v>
      </c>
      <c r="AG23" s="116">
        <v>30000000</v>
      </c>
      <c r="AH23" s="117">
        <v>0</v>
      </c>
      <c r="AI23" s="113">
        <f>AG23+AH23</f>
        <v>30000000</v>
      </c>
      <c r="AJ23" s="116">
        <v>0</v>
      </c>
      <c r="AK23" s="117">
        <v>0</v>
      </c>
      <c r="AL23" s="113">
        <f>AJ23+AK23</f>
        <v>0</v>
      </c>
      <c r="AM23" s="116">
        <v>0</v>
      </c>
      <c r="AN23" s="117">
        <v>0</v>
      </c>
      <c r="AO23" s="113">
        <f>AM23+AN23</f>
        <v>0</v>
      </c>
      <c r="AP23" s="116">
        <v>0</v>
      </c>
      <c r="AQ23" s="117">
        <v>0</v>
      </c>
      <c r="AR23" s="113">
        <f>AP23+AQ23</f>
        <v>0</v>
      </c>
      <c r="AS23" s="116">
        <v>0</v>
      </c>
      <c r="AT23" s="117">
        <v>0</v>
      </c>
      <c r="AU23" s="113">
        <f>AS23+AT23</f>
        <v>0</v>
      </c>
      <c r="AV23" s="116">
        <v>0</v>
      </c>
      <c r="AW23" s="117">
        <v>0</v>
      </c>
      <c r="AX23" s="113">
        <f>AV23+AW23</f>
        <v>0</v>
      </c>
      <c r="AY23" s="116">
        <v>0</v>
      </c>
      <c r="AZ23" s="117">
        <v>0</v>
      </c>
      <c r="BA23" s="113">
        <f>AY23+AZ23</f>
        <v>0</v>
      </c>
      <c r="BB23" s="116">
        <v>0</v>
      </c>
      <c r="BC23" s="117">
        <v>0</v>
      </c>
      <c r="BD23" s="113">
        <f>BB23+BC23</f>
        <v>0</v>
      </c>
      <c r="BE23" s="116">
        <v>0</v>
      </c>
      <c r="BF23" s="117">
        <v>0</v>
      </c>
      <c r="BG23" s="113">
        <f>BE23+BF23</f>
        <v>0</v>
      </c>
      <c r="BH23" s="116">
        <f t="shared" si="12"/>
        <v>30000000</v>
      </c>
      <c r="BI23" s="117">
        <f t="shared" si="12"/>
        <v>0</v>
      </c>
      <c r="BJ23" s="113">
        <f>K23+N23+Q23+T23+W23+Z23+AC23+AF23+AI23+AL23+AO23</f>
        <v>30000000</v>
      </c>
      <c r="BK23" s="116">
        <v>0</v>
      </c>
      <c r="BL23" s="134">
        <v>0</v>
      </c>
      <c r="BM23" s="113">
        <f>BL23+BK23</f>
        <v>0</v>
      </c>
      <c r="BN23" s="144">
        <f>BM23+BJ23</f>
        <v>30000000</v>
      </c>
      <c r="BO23" s="110">
        <f t="shared" si="1"/>
        <v>0</v>
      </c>
    </row>
    <row r="24" spans="1:67" s="30" customFormat="1" ht="50.1" customHeight="1" thickBot="1">
      <c r="A24" s="379"/>
      <c r="B24" s="252"/>
      <c r="C24" s="255"/>
      <c r="D24" s="286" t="s">
        <v>14</v>
      </c>
      <c r="E24" s="287"/>
      <c r="F24" s="35">
        <f t="shared" ref="F24:N24" si="13">F23+F22</f>
        <v>51451684</v>
      </c>
      <c r="G24" s="36">
        <f>G23+G22</f>
        <v>184244</v>
      </c>
      <c r="H24" s="37">
        <f>H23+H22</f>
        <v>51635928</v>
      </c>
      <c r="I24" s="35">
        <f t="shared" si="13"/>
        <v>0</v>
      </c>
      <c r="J24" s="36">
        <f t="shared" si="13"/>
        <v>0</v>
      </c>
      <c r="K24" s="37">
        <f t="shared" si="13"/>
        <v>0</v>
      </c>
      <c r="L24" s="35">
        <f t="shared" si="13"/>
        <v>0</v>
      </c>
      <c r="M24" s="36">
        <f t="shared" si="13"/>
        <v>0</v>
      </c>
      <c r="N24" s="37">
        <f t="shared" si="13"/>
        <v>0</v>
      </c>
      <c r="O24" s="35"/>
      <c r="P24" s="36"/>
      <c r="Q24" s="37"/>
      <c r="R24" s="35">
        <f t="shared" ref="R24:BN24" si="14">R23+R22</f>
        <v>0</v>
      </c>
      <c r="S24" s="36">
        <f t="shared" si="14"/>
        <v>0</v>
      </c>
      <c r="T24" s="37">
        <f t="shared" si="14"/>
        <v>0</v>
      </c>
      <c r="U24" s="35">
        <f t="shared" si="14"/>
        <v>0</v>
      </c>
      <c r="V24" s="36">
        <f t="shared" si="14"/>
        <v>0</v>
      </c>
      <c r="W24" s="37">
        <f t="shared" si="14"/>
        <v>0</v>
      </c>
      <c r="X24" s="35">
        <f t="shared" si="14"/>
        <v>0</v>
      </c>
      <c r="Y24" s="36">
        <f t="shared" si="14"/>
        <v>0</v>
      </c>
      <c r="Z24" s="37">
        <f t="shared" si="14"/>
        <v>0</v>
      </c>
      <c r="AA24" s="35">
        <f t="shared" si="14"/>
        <v>2572440</v>
      </c>
      <c r="AB24" s="36">
        <f t="shared" si="14"/>
        <v>9212</v>
      </c>
      <c r="AC24" s="37">
        <f t="shared" si="14"/>
        <v>2581652</v>
      </c>
      <c r="AD24" s="35">
        <f t="shared" si="14"/>
        <v>18279244</v>
      </c>
      <c r="AE24" s="36">
        <f t="shared" si="14"/>
        <v>65456</v>
      </c>
      <c r="AF24" s="37">
        <f t="shared" si="14"/>
        <v>18344700</v>
      </c>
      <c r="AG24" s="35">
        <f t="shared" si="14"/>
        <v>30600000</v>
      </c>
      <c r="AH24" s="36">
        <f t="shared" si="14"/>
        <v>109576</v>
      </c>
      <c r="AI24" s="37">
        <f t="shared" si="14"/>
        <v>30709576</v>
      </c>
      <c r="AJ24" s="35">
        <f t="shared" si="14"/>
        <v>0</v>
      </c>
      <c r="AK24" s="36">
        <f t="shared" si="14"/>
        <v>0</v>
      </c>
      <c r="AL24" s="37">
        <f t="shared" si="14"/>
        <v>0</v>
      </c>
      <c r="AM24" s="35">
        <f t="shared" si="14"/>
        <v>0</v>
      </c>
      <c r="AN24" s="36">
        <f t="shared" si="14"/>
        <v>0</v>
      </c>
      <c r="AO24" s="37">
        <f t="shared" si="14"/>
        <v>0</v>
      </c>
      <c r="AP24" s="35">
        <f t="shared" si="14"/>
        <v>0</v>
      </c>
      <c r="AQ24" s="36">
        <f t="shared" si="14"/>
        <v>0</v>
      </c>
      <c r="AR24" s="37">
        <f t="shared" si="14"/>
        <v>0</v>
      </c>
      <c r="AS24" s="35">
        <f t="shared" si="14"/>
        <v>0</v>
      </c>
      <c r="AT24" s="36">
        <f t="shared" si="14"/>
        <v>0</v>
      </c>
      <c r="AU24" s="37">
        <f t="shared" si="14"/>
        <v>0</v>
      </c>
      <c r="AV24" s="35">
        <f t="shared" si="14"/>
        <v>0</v>
      </c>
      <c r="AW24" s="36">
        <f t="shared" si="14"/>
        <v>0</v>
      </c>
      <c r="AX24" s="37">
        <f t="shared" si="14"/>
        <v>0</v>
      </c>
      <c r="AY24" s="35">
        <f t="shared" si="14"/>
        <v>0</v>
      </c>
      <c r="AZ24" s="36">
        <f t="shared" si="14"/>
        <v>0</v>
      </c>
      <c r="BA24" s="37">
        <f t="shared" si="14"/>
        <v>0</v>
      </c>
      <c r="BB24" s="35">
        <f t="shared" si="14"/>
        <v>0</v>
      </c>
      <c r="BC24" s="36">
        <f t="shared" si="14"/>
        <v>0</v>
      </c>
      <c r="BD24" s="37">
        <f t="shared" si="14"/>
        <v>0</v>
      </c>
      <c r="BE24" s="35">
        <f t="shared" si="14"/>
        <v>0</v>
      </c>
      <c r="BF24" s="36">
        <f t="shared" si="14"/>
        <v>0</v>
      </c>
      <c r="BG24" s="37">
        <f t="shared" si="14"/>
        <v>0</v>
      </c>
      <c r="BH24" s="35">
        <f t="shared" si="14"/>
        <v>51451684</v>
      </c>
      <c r="BI24" s="36">
        <f t="shared" si="14"/>
        <v>184244</v>
      </c>
      <c r="BJ24" s="37">
        <f t="shared" si="14"/>
        <v>51635928</v>
      </c>
      <c r="BK24" s="35">
        <f t="shared" si="14"/>
        <v>0</v>
      </c>
      <c r="BL24" s="36">
        <f t="shared" si="14"/>
        <v>0</v>
      </c>
      <c r="BM24" s="37">
        <f t="shared" si="14"/>
        <v>0</v>
      </c>
      <c r="BN24" s="160">
        <f t="shared" si="14"/>
        <v>51635928</v>
      </c>
      <c r="BO24" s="110">
        <f t="shared" si="1"/>
        <v>0</v>
      </c>
    </row>
    <row r="25" spans="1:67" s="30" customFormat="1" ht="99" customHeight="1" thickTop="1">
      <c r="A25" s="378">
        <v>5</v>
      </c>
      <c r="B25" s="250" t="s">
        <v>58</v>
      </c>
      <c r="C25" s="253" t="s">
        <v>60</v>
      </c>
      <c r="D25" s="158" t="s">
        <v>30</v>
      </c>
      <c r="E25" s="233" t="s">
        <v>29</v>
      </c>
      <c r="F25" s="25">
        <v>32800000</v>
      </c>
      <c r="G25" s="28">
        <v>0</v>
      </c>
      <c r="H25" s="27">
        <f>G25+F25</f>
        <v>32800000</v>
      </c>
      <c r="I25" s="25"/>
      <c r="J25" s="26"/>
      <c r="K25" s="27">
        <f>J25+I25</f>
        <v>0</v>
      </c>
      <c r="L25" s="25">
        <v>0</v>
      </c>
      <c r="M25" s="28">
        <v>0</v>
      </c>
      <c r="N25" s="27">
        <f>M25+L25</f>
        <v>0</v>
      </c>
      <c r="O25" s="28"/>
      <c r="P25" s="28"/>
      <c r="Q25" s="27"/>
      <c r="R25" s="25"/>
      <c r="S25" s="41"/>
      <c r="T25" s="27">
        <f>R25+S25</f>
        <v>0</v>
      </c>
      <c r="U25" s="25">
        <v>0</v>
      </c>
      <c r="V25" s="28">
        <v>0</v>
      </c>
      <c r="W25" s="27">
        <f>U25+V25</f>
        <v>0</v>
      </c>
      <c r="X25" s="25">
        <v>32800000</v>
      </c>
      <c r="Y25" s="41">
        <v>-5528849</v>
      </c>
      <c r="Z25" s="27">
        <f>X25+Y25</f>
        <v>27271151</v>
      </c>
      <c r="AA25" s="25">
        <v>0</v>
      </c>
      <c r="AB25" s="41">
        <v>5528849</v>
      </c>
      <c r="AC25" s="27">
        <f>AA25+AB25</f>
        <v>5528849</v>
      </c>
      <c r="AD25" s="25">
        <v>0</v>
      </c>
      <c r="AE25" s="26">
        <v>0</v>
      </c>
      <c r="AF25" s="27">
        <f>AD25+AE25</f>
        <v>0</v>
      </c>
      <c r="AG25" s="25">
        <v>0</v>
      </c>
      <c r="AH25" s="26">
        <v>0</v>
      </c>
      <c r="AI25" s="27">
        <f>AG25+AH25</f>
        <v>0</v>
      </c>
      <c r="AJ25" s="25">
        <v>0</v>
      </c>
      <c r="AK25" s="26">
        <v>0</v>
      </c>
      <c r="AL25" s="27">
        <f>AJ25+AK25</f>
        <v>0</v>
      </c>
      <c r="AM25" s="25">
        <v>0</v>
      </c>
      <c r="AN25" s="163">
        <v>0</v>
      </c>
      <c r="AO25" s="164">
        <v>0</v>
      </c>
      <c r="AP25" s="25"/>
      <c r="AQ25" s="26"/>
      <c r="AR25" s="83"/>
      <c r="AS25" s="25"/>
      <c r="AT25" s="26"/>
      <c r="AU25" s="83"/>
      <c r="AV25" s="25"/>
      <c r="AW25" s="26"/>
      <c r="AX25" s="83"/>
      <c r="AY25" s="25"/>
      <c r="AZ25" s="26"/>
      <c r="BA25" s="83"/>
      <c r="BB25" s="25"/>
      <c r="BC25" s="26"/>
      <c r="BD25" s="83"/>
      <c r="BE25" s="25"/>
      <c r="BF25" s="26"/>
      <c r="BG25" s="83"/>
      <c r="BH25" s="29">
        <f t="shared" ref="BH25:BJ25" si="15">I25+L25+O25+R25+U25+X25+AA25+AD25+AG25+AJ25+AM25</f>
        <v>32800000</v>
      </c>
      <c r="BI25" s="38">
        <f t="shared" si="15"/>
        <v>0</v>
      </c>
      <c r="BJ25" s="27">
        <f t="shared" si="15"/>
        <v>32800000</v>
      </c>
      <c r="BK25" s="25">
        <v>0</v>
      </c>
      <c r="BL25" s="87">
        <v>0</v>
      </c>
      <c r="BM25" s="27">
        <f>BL25+BK25</f>
        <v>0</v>
      </c>
      <c r="BN25" s="159">
        <f>BM25+BJ25</f>
        <v>32800000</v>
      </c>
      <c r="BO25" s="110">
        <f t="shared" si="1"/>
        <v>0</v>
      </c>
    </row>
    <row r="26" spans="1:67" s="30" customFormat="1" ht="90.75" customHeight="1" thickBot="1">
      <c r="A26" s="379"/>
      <c r="B26" s="252"/>
      <c r="C26" s="255"/>
      <c r="D26" s="286" t="s">
        <v>14</v>
      </c>
      <c r="E26" s="287"/>
      <c r="F26" s="35">
        <f>F25</f>
        <v>32800000</v>
      </c>
      <c r="G26" s="36">
        <f t="shared" ref="G26:Q26" si="16">G25</f>
        <v>0</v>
      </c>
      <c r="H26" s="37">
        <f t="shared" si="16"/>
        <v>32800000</v>
      </c>
      <c r="I26" s="35">
        <f t="shared" si="16"/>
        <v>0</v>
      </c>
      <c r="J26" s="36">
        <f t="shared" si="16"/>
        <v>0</v>
      </c>
      <c r="K26" s="37">
        <f t="shared" si="16"/>
        <v>0</v>
      </c>
      <c r="L26" s="35">
        <f t="shared" si="16"/>
        <v>0</v>
      </c>
      <c r="M26" s="36">
        <f t="shared" si="16"/>
        <v>0</v>
      </c>
      <c r="N26" s="37">
        <f t="shared" si="16"/>
        <v>0</v>
      </c>
      <c r="O26" s="35">
        <f t="shared" si="16"/>
        <v>0</v>
      </c>
      <c r="P26" s="36">
        <f t="shared" si="16"/>
        <v>0</v>
      </c>
      <c r="Q26" s="37">
        <f t="shared" si="16"/>
        <v>0</v>
      </c>
      <c r="R26" s="35"/>
      <c r="S26" s="36">
        <f t="shared" ref="S26:T26" si="17">S25</f>
        <v>0</v>
      </c>
      <c r="T26" s="37">
        <f t="shared" si="17"/>
        <v>0</v>
      </c>
      <c r="U26" s="35">
        <v>0</v>
      </c>
      <c r="V26" s="36">
        <f t="shared" ref="V26:BN26" si="18">V25</f>
        <v>0</v>
      </c>
      <c r="W26" s="37">
        <f t="shared" si="18"/>
        <v>0</v>
      </c>
      <c r="X26" s="36">
        <f t="shared" si="18"/>
        <v>32800000</v>
      </c>
      <c r="Y26" s="36">
        <f t="shared" si="18"/>
        <v>-5528849</v>
      </c>
      <c r="Z26" s="37">
        <f t="shared" si="18"/>
        <v>27271151</v>
      </c>
      <c r="AA26" s="35">
        <f t="shared" si="18"/>
        <v>0</v>
      </c>
      <c r="AB26" s="36">
        <f t="shared" si="18"/>
        <v>5528849</v>
      </c>
      <c r="AC26" s="37">
        <f t="shared" si="18"/>
        <v>5528849</v>
      </c>
      <c r="AD26" s="35">
        <f t="shared" si="18"/>
        <v>0</v>
      </c>
      <c r="AE26" s="36">
        <f t="shared" si="18"/>
        <v>0</v>
      </c>
      <c r="AF26" s="37">
        <f t="shared" si="18"/>
        <v>0</v>
      </c>
      <c r="AG26" s="35">
        <f t="shared" si="18"/>
        <v>0</v>
      </c>
      <c r="AH26" s="36">
        <f t="shared" si="18"/>
        <v>0</v>
      </c>
      <c r="AI26" s="37">
        <f t="shared" si="18"/>
        <v>0</v>
      </c>
      <c r="AJ26" s="35">
        <f t="shared" si="18"/>
        <v>0</v>
      </c>
      <c r="AK26" s="36">
        <f t="shared" si="18"/>
        <v>0</v>
      </c>
      <c r="AL26" s="37">
        <f t="shared" si="18"/>
        <v>0</v>
      </c>
      <c r="AM26" s="35">
        <f t="shared" si="18"/>
        <v>0</v>
      </c>
      <c r="AN26" s="36">
        <f t="shared" si="18"/>
        <v>0</v>
      </c>
      <c r="AO26" s="37">
        <f t="shared" si="18"/>
        <v>0</v>
      </c>
      <c r="AP26" s="35">
        <f t="shared" si="18"/>
        <v>0</v>
      </c>
      <c r="AQ26" s="36">
        <f t="shared" si="18"/>
        <v>0</v>
      </c>
      <c r="AR26" s="37">
        <f t="shared" si="18"/>
        <v>0</v>
      </c>
      <c r="AS26" s="35">
        <f t="shared" si="18"/>
        <v>0</v>
      </c>
      <c r="AT26" s="36">
        <f t="shared" si="18"/>
        <v>0</v>
      </c>
      <c r="AU26" s="37">
        <f t="shared" si="18"/>
        <v>0</v>
      </c>
      <c r="AV26" s="35">
        <f t="shared" si="18"/>
        <v>0</v>
      </c>
      <c r="AW26" s="36">
        <f t="shared" si="18"/>
        <v>0</v>
      </c>
      <c r="AX26" s="37">
        <f t="shared" si="18"/>
        <v>0</v>
      </c>
      <c r="AY26" s="35">
        <f t="shared" si="18"/>
        <v>0</v>
      </c>
      <c r="AZ26" s="36">
        <f t="shared" si="18"/>
        <v>0</v>
      </c>
      <c r="BA26" s="37">
        <f t="shared" si="18"/>
        <v>0</v>
      </c>
      <c r="BB26" s="35">
        <f t="shared" si="18"/>
        <v>0</v>
      </c>
      <c r="BC26" s="36">
        <f t="shared" si="18"/>
        <v>0</v>
      </c>
      <c r="BD26" s="37">
        <f t="shared" si="18"/>
        <v>0</v>
      </c>
      <c r="BE26" s="35">
        <f t="shared" si="18"/>
        <v>0</v>
      </c>
      <c r="BF26" s="36">
        <f t="shared" si="18"/>
        <v>0</v>
      </c>
      <c r="BG26" s="37">
        <f t="shared" si="18"/>
        <v>0</v>
      </c>
      <c r="BH26" s="35">
        <f t="shared" si="18"/>
        <v>32800000</v>
      </c>
      <c r="BI26" s="36">
        <f t="shared" si="18"/>
        <v>0</v>
      </c>
      <c r="BJ26" s="37">
        <f t="shared" si="18"/>
        <v>32800000</v>
      </c>
      <c r="BK26" s="35">
        <f t="shared" si="18"/>
        <v>0</v>
      </c>
      <c r="BL26" s="36">
        <f t="shared" si="18"/>
        <v>0</v>
      </c>
      <c r="BM26" s="37">
        <f t="shared" si="18"/>
        <v>0</v>
      </c>
      <c r="BN26" s="160">
        <f t="shared" si="18"/>
        <v>32800000</v>
      </c>
      <c r="BO26" s="110">
        <f t="shared" si="1"/>
        <v>0</v>
      </c>
    </row>
    <row r="27" spans="1:67" s="30" customFormat="1" ht="58.5" customHeight="1" thickTop="1">
      <c r="A27" s="293">
        <v>6</v>
      </c>
      <c r="B27" s="296" t="s">
        <v>58</v>
      </c>
      <c r="C27" s="298" t="s">
        <v>3</v>
      </c>
      <c r="D27" s="165" t="s">
        <v>30</v>
      </c>
      <c r="E27" s="300" t="s">
        <v>29</v>
      </c>
      <c r="F27" s="25">
        <v>4893005</v>
      </c>
      <c r="G27" s="41">
        <v>43666</v>
      </c>
      <c r="H27" s="27">
        <f>F27+G27</f>
        <v>4936671</v>
      </c>
      <c r="I27" s="163"/>
      <c r="J27" s="26"/>
      <c r="K27" s="166">
        <f>J27+I27</f>
        <v>0</v>
      </c>
      <c r="L27" s="26">
        <v>0</v>
      </c>
      <c r="M27" s="28">
        <v>0</v>
      </c>
      <c r="N27" s="166">
        <f>M27+L27</f>
        <v>0</v>
      </c>
      <c r="O27" s="28"/>
      <c r="P27" s="28"/>
      <c r="Q27" s="166"/>
      <c r="R27" s="26"/>
      <c r="S27" s="26"/>
      <c r="T27" s="167">
        <f>R27+S27</f>
        <v>0</v>
      </c>
      <c r="U27" s="25"/>
      <c r="V27" s="28"/>
      <c r="W27" s="27">
        <f>U27+V27</f>
        <v>0</v>
      </c>
      <c r="X27" s="163">
        <v>4649162</v>
      </c>
      <c r="Y27" s="41">
        <v>43666</v>
      </c>
      <c r="Z27" s="167">
        <f>X27+Y27</f>
        <v>4692828</v>
      </c>
      <c r="AA27" s="25">
        <v>0</v>
      </c>
      <c r="AB27" s="26">
        <v>0</v>
      </c>
      <c r="AC27" s="27">
        <f>AA27+AB27</f>
        <v>0</v>
      </c>
      <c r="AD27" s="163">
        <v>0</v>
      </c>
      <c r="AE27" s="26">
        <v>0</v>
      </c>
      <c r="AF27" s="167">
        <f>AD27+AE27</f>
        <v>0</v>
      </c>
      <c r="AG27" s="25">
        <v>0</v>
      </c>
      <c r="AH27" s="26">
        <v>0</v>
      </c>
      <c r="AI27" s="27">
        <f>AG27+AH27</f>
        <v>0</v>
      </c>
      <c r="AJ27" s="163">
        <v>0</v>
      </c>
      <c r="AK27" s="26">
        <v>0</v>
      </c>
      <c r="AL27" s="167">
        <f>AJ27+AK27</f>
        <v>0</v>
      </c>
      <c r="AM27" s="25">
        <v>0</v>
      </c>
      <c r="AN27" s="26">
        <v>0</v>
      </c>
      <c r="AO27" s="83">
        <f>AM27+AN27</f>
        <v>0</v>
      </c>
      <c r="AP27" s="163">
        <v>0</v>
      </c>
      <c r="AQ27" s="26">
        <v>0</v>
      </c>
      <c r="AR27" s="26">
        <f>AP27+AQ27</f>
        <v>0</v>
      </c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168"/>
      <c r="BH27" s="29">
        <f>I27+L27+O27+R27+U27+X27</f>
        <v>4649162</v>
      </c>
      <c r="BI27" s="84">
        <f t="shared" ref="BI27:BJ28" si="19">J27+M27+P27+S27+V27+Y27</f>
        <v>43666</v>
      </c>
      <c r="BJ27" s="27">
        <f t="shared" si="19"/>
        <v>4692828</v>
      </c>
      <c r="BK27" s="163">
        <v>243843</v>
      </c>
      <c r="BL27" s="28"/>
      <c r="BM27" s="167">
        <f>BL27+BK27</f>
        <v>243843</v>
      </c>
      <c r="BN27" s="159">
        <f>BM27+BJ27</f>
        <v>4936671</v>
      </c>
      <c r="BO27" s="110">
        <f t="shared" si="1"/>
        <v>0</v>
      </c>
    </row>
    <row r="28" spans="1:67" s="30" customFormat="1" ht="60" customHeight="1">
      <c r="A28" s="294"/>
      <c r="B28" s="251"/>
      <c r="C28" s="380"/>
      <c r="D28" s="169" t="s">
        <v>32</v>
      </c>
      <c r="E28" s="301"/>
      <c r="F28" s="140">
        <v>200000</v>
      </c>
      <c r="G28" s="170">
        <v>-200000</v>
      </c>
      <c r="H28" s="33">
        <f>F28+G28</f>
        <v>0</v>
      </c>
      <c r="I28" s="171"/>
      <c r="J28" s="141"/>
      <c r="K28" s="78">
        <f t="shared" ref="K28:BM28" si="20">I28+J28</f>
        <v>0</v>
      </c>
      <c r="L28" s="141"/>
      <c r="M28" s="170">
        <f t="shared" si="20"/>
        <v>0</v>
      </c>
      <c r="N28" s="78">
        <f t="shared" si="20"/>
        <v>0</v>
      </c>
      <c r="O28" s="170">
        <f t="shared" si="20"/>
        <v>0</v>
      </c>
      <c r="P28" s="170">
        <f t="shared" si="20"/>
        <v>0</v>
      </c>
      <c r="Q28" s="78">
        <f t="shared" si="20"/>
        <v>0</v>
      </c>
      <c r="R28" s="141">
        <f t="shared" si="20"/>
        <v>0</v>
      </c>
      <c r="S28" s="141">
        <f t="shared" si="20"/>
        <v>0</v>
      </c>
      <c r="T28" s="172">
        <f t="shared" si="20"/>
        <v>0</v>
      </c>
      <c r="U28" s="140">
        <v>0</v>
      </c>
      <c r="V28" s="170">
        <v>0</v>
      </c>
      <c r="W28" s="142">
        <f t="shared" si="20"/>
        <v>0</v>
      </c>
      <c r="X28" s="171">
        <v>200000</v>
      </c>
      <c r="Y28" s="170">
        <v>-200000</v>
      </c>
      <c r="Z28" s="172">
        <f t="shared" si="20"/>
        <v>0</v>
      </c>
      <c r="AA28" s="140">
        <v>0</v>
      </c>
      <c r="AB28" s="141">
        <v>0</v>
      </c>
      <c r="AC28" s="142">
        <f t="shared" si="20"/>
        <v>0</v>
      </c>
      <c r="AD28" s="171">
        <f t="shared" si="20"/>
        <v>0</v>
      </c>
      <c r="AE28" s="141">
        <v>0</v>
      </c>
      <c r="AF28" s="172">
        <f t="shared" si="20"/>
        <v>0</v>
      </c>
      <c r="AG28" s="140">
        <v>0</v>
      </c>
      <c r="AH28" s="141">
        <v>0</v>
      </c>
      <c r="AI28" s="142">
        <f t="shared" si="20"/>
        <v>0</v>
      </c>
      <c r="AJ28" s="171">
        <v>0</v>
      </c>
      <c r="AK28" s="141">
        <v>0</v>
      </c>
      <c r="AL28" s="172">
        <f>AJ28+AK28</f>
        <v>0</v>
      </c>
      <c r="AM28" s="140">
        <f t="shared" si="20"/>
        <v>0</v>
      </c>
      <c r="AN28" s="141">
        <f t="shared" si="20"/>
        <v>0</v>
      </c>
      <c r="AO28" s="173">
        <f t="shared" si="20"/>
        <v>0</v>
      </c>
      <c r="AP28" s="171">
        <f t="shared" si="20"/>
        <v>0</v>
      </c>
      <c r="AQ28" s="141">
        <f t="shared" si="20"/>
        <v>0</v>
      </c>
      <c r="AR28" s="141">
        <f t="shared" si="20"/>
        <v>0</v>
      </c>
      <c r="AS28" s="141">
        <f t="shared" si="20"/>
        <v>0</v>
      </c>
      <c r="AT28" s="141">
        <f t="shared" si="20"/>
        <v>0</v>
      </c>
      <c r="AU28" s="141">
        <f t="shared" si="20"/>
        <v>0</v>
      </c>
      <c r="AV28" s="141">
        <f t="shared" si="20"/>
        <v>0</v>
      </c>
      <c r="AW28" s="141">
        <f t="shared" si="20"/>
        <v>0</v>
      </c>
      <c r="AX28" s="141">
        <f t="shared" si="20"/>
        <v>0</v>
      </c>
      <c r="AY28" s="141">
        <f t="shared" si="20"/>
        <v>0</v>
      </c>
      <c r="AZ28" s="141">
        <f t="shared" si="20"/>
        <v>0</v>
      </c>
      <c r="BA28" s="141">
        <f t="shared" si="20"/>
        <v>0</v>
      </c>
      <c r="BB28" s="141">
        <f t="shared" si="20"/>
        <v>0</v>
      </c>
      <c r="BC28" s="141">
        <f t="shared" si="20"/>
        <v>0</v>
      </c>
      <c r="BD28" s="141">
        <f t="shared" si="20"/>
        <v>0</v>
      </c>
      <c r="BE28" s="141">
        <f t="shared" si="20"/>
        <v>0</v>
      </c>
      <c r="BF28" s="141">
        <f t="shared" si="20"/>
        <v>0</v>
      </c>
      <c r="BG28" s="174">
        <f t="shared" si="20"/>
        <v>0</v>
      </c>
      <c r="BH28" s="34">
        <f>I28+L28+O28+R28+U28+X28</f>
        <v>200000</v>
      </c>
      <c r="BI28" s="74">
        <f t="shared" si="19"/>
        <v>-200000</v>
      </c>
      <c r="BJ28" s="142">
        <f t="shared" si="19"/>
        <v>0</v>
      </c>
      <c r="BK28" s="171">
        <v>0</v>
      </c>
      <c r="BL28" s="141">
        <v>0</v>
      </c>
      <c r="BM28" s="172">
        <f t="shared" si="20"/>
        <v>0</v>
      </c>
      <c r="BN28" s="381">
        <f>BM28+BJ28</f>
        <v>0</v>
      </c>
      <c r="BO28" s="110">
        <f t="shared" si="1"/>
        <v>0</v>
      </c>
    </row>
    <row r="29" spans="1:67" s="30" customFormat="1" ht="67.5" customHeight="1" thickBot="1">
      <c r="A29" s="295"/>
      <c r="B29" s="297"/>
      <c r="C29" s="299"/>
      <c r="D29" s="286" t="s">
        <v>14</v>
      </c>
      <c r="E29" s="287"/>
      <c r="F29" s="35">
        <f>F27+F28</f>
        <v>5093005</v>
      </c>
      <c r="G29" s="36">
        <f t="shared" ref="G29:BN29" si="21">G27+G28</f>
        <v>-156334</v>
      </c>
      <c r="H29" s="37">
        <f t="shared" si="21"/>
        <v>4936671</v>
      </c>
      <c r="I29" s="175">
        <f t="shared" si="21"/>
        <v>0</v>
      </c>
      <c r="J29" s="36">
        <f t="shared" si="21"/>
        <v>0</v>
      </c>
      <c r="K29" s="36">
        <f t="shared" si="21"/>
        <v>0</v>
      </c>
      <c r="L29" s="36">
        <f t="shared" si="21"/>
        <v>0</v>
      </c>
      <c r="M29" s="36">
        <f t="shared" si="21"/>
        <v>0</v>
      </c>
      <c r="N29" s="36">
        <f t="shared" si="21"/>
        <v>0</v>
      </c>
      <c r="O29" s="36">
        <f t="shared" si="21"/>
        <v>0</v>
      </c>
      <c r="P29" s="36">
        <f t="shared" si="21"/>
        <v>0</v>
      </c>
      <c r="Q29" s="36">
        <f t="shared" si="21"/>
        <v>0</v>
      </c>
      <c r="R29" s="36">
        <f t="shared" si="21"/>
        <v>0</v>
      </c>
      <c r="S29" s="36">
        <f t="shared" si="21"/>
        <v>0</v>
      </c>
      <c r="T29" s="176">
        <f t="shared" si="21"/>
        <v>0</v>
      </c>
      <c r="U29" s="35">
        <f t="shared" si="21"/>
        <v>0</v>
      </c>
      <c r="V29" s="36">
        <f t="shared" si="21"/>
        <v>0</v>
      </c>
      <c r="W29" s="37">
        <f t="shared" si="21"/>
        <v>0</v>
      </c>
      <c r="X29" s="175">
        <f t="shared" si="21"/>
        <v>4849162</v>
      </c>
      <c r="Y29" s="36">
        <f t="shared" si="21"/>
        <v>-156334</v>
      </c>
      <c r="Z29" s="176">
        <f t="shared" si="21"/>
        <v>4692828</v>
      </c>
      <c r="AA29" s="35">
        <f t="shared" si="21"/>
        <v>0</v>
      </c>
      <c r="AB29" s="36">
        <f t="shared" si="21"/>
        <v>0</v>
      </c>
      <c r="AC29" s="37">
        <f t="shared" si="21"/>
        <v>0</v>
      </c>
      <c r="AD29" s="175">
        <f t="shared" si="21"/>
        <v>0</v>
      </c>
      <c r="AE29" s="36">
        <f t="shared" si="21"/>
        <v>0</v>
      </c>
      <c r="AF29" s="176">
        <f t="shared" si="21"/>
        <v>0</v>
      </c>
      <c r="AG29" s="35">
        <f t="shared" si="21"/>
        <v>0</v>
      </c>
      <c r="AH29" s="36">
        <f t="shared" si="21"/>
        <v>0</v>
      </c>
      <c r="AI29" s="37">
        <f t="shared" si="21"/>
        <v>0</v>
      </c>
      <c r="AJ29" s="175">
        <f t="shared" si="21"/>
        <v>0</v>
      </c>
      <c r="AK29" s="36">
        <f t="shared" si="21"/>
        <v>0</v>
      </c>
      <c r="AL29" s="176">
        <f t="shared" si="21"/>
        <v>0</v>
      </c>
      <c r="AM29" s="35">
        <f t="shared" si="21"/>
        <v>0</v>
      </c>
      <c r="AN29" s="36">
        <f t="shared" si="21"/>
        <v>0</v>
      </c>
      <c r="AO29" s="37">
        <f t="shared" si="21"/>
        <v>0</v>
      </c>
      <c r="AP29" s="175">
        <f t="shared" si="21"/>
        <v>0</v>
      </c>
      <c r="AQ29" s="36">
        <f t="shared" si="21"/>
        <v>0</v>
      </c>
      <c r="AR29" s="36">
        <f t="shared" si="21"/>
        <v>0</v>
      </c>
      <c r="AS29" s="36">
        <f t="shared" si="21"/>
        <v>0</v>
      </c>
      <c r="AT29" s="36">
        <f t="shared" si="21"/>
        <v>0</v>
      </c>
      <c r="AU29" s="36">
        <f t="shared" si="21"/>
        <v>0</v>
      </c>
      <c r="AV29" s="36">
        <f t="shared" si="21"/>
        <v>0</v>
      </c>
      <c r="AW29" s="36">
        <f t="shared" si="21"/>
        <v>0</v>
      </c>
      <c r="AX29" s="36">
        <f t="shared" si="21"/>
        <v>0</v>
      </c>
      <c r="AY29" s="36">
        <f t="shared" si="21"/>
        <v>0</v>
      </c>
      <c r="AZ29" s="36">
        <f t="shared" si="21"/>
        <v>0</v>
      </c>
      <c r="BA29" s="36">
        <f t="shared" si="21"/>
        <v>0</v>
      </c>
      <c r="BB29" s="36">
        <f t="shared" si="21"/>
        <v>0</v>
      </c>
      <c r="BC29" s="36">
        <f t="shared" si="21"/>
        <v>0</v>
      </c>
      <c r="BD29" s="36">
        <f t="shared" si="21"/>
        <v>0</v>
      </c>
      <c r="BE29" s="36">
        <f t="shared" si="21"/>
        <v>0</v>
      </c>
      <c r="BF29" s="36">
        <f t="shared" si="21"/>
        <v>0</v>
      </c>
      <c r="BG29" s="176">
        <f t="shared" si="21"/>
        <v>0</v>
      </c>
      <c r="BH29" s="35">
        <f t="shared" si="21"/>
        <v>4849162</v>
      </c>
      <c r="BI29" s="36">
        <f t="shared" si="21"/>
        <v>-156334</v>
      </c>
      <c r="BJ29" s="37">
        <f t="shared" si="21"/>
        <v>4692828</v>
      </c>
      <c r="BK29" s="175">
        <f t="shared" si="21"/>
        <v>243843</v>
      </c>
      <c r="BL29" s="36">
        <f>BL27+BL28</f>
        <v>0</v>
      </c>
      <c r="BM29" s="176">
        <f>BM27+BM28</f>
        <v>243843</v>
      </c>
      <c r="BN29" s="160">
        <f t="shared" si="21"/>
        <v>4936671</v>
      </c>
      <c r="BO29" s="110">
        <f t="shared" si="1"/>
        <v>0</v>
      </c>
    </row>
    <row r="30" spans="1:67" s="30" customFormat="1" ht="42" customHeight="1" thickTop="1">
      <c r="A30" s="264">
        <v>7</v>
      </c>
      <c r="B30" s="289" t="s">
        <v>54</v>
      </c>
      <c r="C30" s="290" t="s">
        <v>47</v>
      </c>
      <c r="D30" s="291" t="s">
        <v>31</v>
      </c>
      <c r="E30" s="82" t="s">
        <v>28</v>
      </c>
      <c r="F30" s="80">
        <v>170719259</v>
      </c>
      <c r="G30" s="79">
        <v>0</v>
      </c>
      <c r="H30" s="40">
        <f>G30+F30</f>
        <v>170719259</v>
      </c>
      <c r="I30" s="80"/>
      <c r="J30" s="79"/>
      <c r="K30" s="40">
        <f>J30+I30</f>
        <v>0</v>
      </c>
      <c r="L30" s="80">
        <v>0</v>
      </c>
      <c r="M30" s="81">
        <v>0</v>
      </c>
      <c r="N30" s="40">
        <f>M30+L30</f>
        <v>0</v>
      </c>
      <c r="O30" s="81"/>
      <c r="P30" s="81"/>
      <c r="Q30" s="40"/>
      <c r="R30" s="80"/>
      <c r="S30" s="79"/>
      <c r="T30" s="40">
        <f>R30+S30</f>
        <v>0</v>
      </c>
      <c r="U30" s="80"/>
      <c r="V30" s="79"/>
      <c r="W30" s="40">
        <f>U30+V30</f>
        <v>0</v>
      </c>
      <c r="X30" s="80">
        <v>9161200</v>
      </c>
      <c r="Y30" s="79">
        <v>-6066698</v>
      </c>
      <c r="Z30" s="40">
        <f>X30+Y30</f>
        <v>3094502</v>
      </c>
      <c r="AA30" s="80">
        <v>24414676</v>
      </c>
      <c r="AB30" s="79">
        <v>0</v>
      </c>
      <c r="AC30" s="40">
        <f>AA30+AB30</f>
        <v>24414676</v>
      </c>
      <c r="AD30" s="80">
        <v>43745640</v>
      </c>
      <c r="AE30" s="79">
        <v>0</v>
      </c>
      <c r="AF30" s="40">
        <f>AD30+AE30</f>
        <v>43745640</v>
      </c>
      <c r="AG30" s="80">
        <v>44258839</v>
      </c>
      <c r="AH30" s="79">
        <v>0</v>
      </c>
      <c r="AI30" s="40">
        <f>AG30+AH30</f>
        <v>44258839</v>
      </c>
      <c r="AJ30" s="80">
        <v>49138904</v>
      </c>
      <c r="AK30" s="79">
        <v>6066698</v>
      </c>
      <c r="AL30" s="40">
        <f>AJ30+AK30</f>
        <v>55205602</v>
      </c>
      <c r="AM30" s="80">
        <v>0</v>
      </c>
      <c r="AN30" s="79">
        <v>0</v>
      </c>
      <c r="AO30" s="40">
        <f>AM30+AN30</f>
        <v>0</v>
      </c>
      <c r="AP30" s="80">
        <v>0</v>
      </c>
      <c r="AQ30" s="79">
        <v>0</v>
      </c>
      <c r="AR30" s="40">
        <f>AP30+AQ30</f>
        <v>0</v>
      </c>
      <c r="AS30" s="80">
        <v>0</v>
      </c>
      <c r="AT30" s="79">
        <v>0</v>
      </c>
      <c r="AU30" s="40">
        <f>AS30+AT30</f>
        <v>0</v>
      </c>
      <c r="AV30" s="80">
        <v>0</v>
      </c>
      <c r="AW30" s="79">
        <v>0</v>
      </c>
      <c r="AX30" s="40">
        <f>AV30+AW30</f>
        <v>0</v>
      </c>
      <c r="AY30" s="80">
        <v>0</v>
      </c>
      <c r="AZ30" s="79">
        <v>0</v>
      </c>
      <c r="BA30" s="40">
        <f>AY30+AZ30</f>
        <v>0</v>
      </c>
      <c r="BB30" s="80">
        <v>0</v>
      </c>
      <c r="BC30" s="79">
        <v>0</v>
      </c>
      <c r="BD30" s="40">
        <f>BB30+BC30</f>
        <v>0</v>
      </c>
      <c r="BE30" s="80">
        <v>0</v>
      </c>
      <c r="BF30" s="79">
        <v>0</v>
      </c>
      <c r="BG30" s="40">
        <f>BE30+BF30</f>
        <v>0</v>
      </c>
      <c r="BH30" s="39">
        <f t="shared" ref="BH30:BJ31" si="22">I30+L30+O30+R30+U30+X30+AA30+AD30+AG30+AJ30+AM30</f>
        <v>170719259</v>
      </c>
      <c r="BI30" s="70">
        <f t="shared" si="22"/>
        <v>0</v>
      </c>
      <c r="BJ30" s="40">
        <f t="shared" si="22"/>
        <v>170719259</v>
      </c>
      <c r="BK30" s="80">
        <v>0</v>
      </c>
      <c r="BL30" s="79">
        <v>0</v>
      </c>
      <c r="BM30" s="40">
        <f>BL30+BK30</f>
        <v>0</v>
      </c>
      <c r="BN30" s="138">
        <f>BM30+BJ30</f>
        <v>170719259</v>
      </c>
      <c r="BO30" s="110">
        <f>H30-BN30</f>
        <v>0</v>
      </c>
    </row>
    <row r="31" spans="1:67" s="15" customFormat="1" ht="42" customHeight="1">
      <c r="A31" s="265"/>
      <c r="B31" s="251"/>
      <c r="C31" s="254"/>
      <c r="D31" s="292"/>
      <c r="E31" s="85" t="s">
        <v>29</v>
      </c>
      <c r="F31" s="31">
        <v>12259932</v>
      </c>
      <c r="G31" s="32">
        <v>0</v>
      </c>
      <c r="H31" s="33">
        <f>G31+F31</f>
        <v>12259932</v>
      </c>
      <c r="I31" s="31"/>
      <c r="J31" s="75"/>
      <c r="K31" s="33">
        <f>J31+I31</f>
        <v>0</v>
      </c>
      <c r="L31" s="31">
        <v>0</v>
      </c>
      <c r="M31" s="32">
        <v>0</v>
      </c>
      <c r="N31" s="33">
        <f>M31+L31</f>
        <v>0</v>
      </c>
      <c r="O31" s="78"/>
      <c r="P31" s="78"/>
      <c r="Q31" s="33"/>
      <c r="R31" s="34">
        <v>0</v>
      </c>
      <c r="S31" s="78">
        <v>0</v>
      </c>
      <c r="T31" s="33">
        <f>R31+S31</f>
        <v>0</v>
      </c>
      <c r="U31" s="34">
        <v>0</v>
      </c>
      <c r="V31" s="74">
        <v>0</v>
      </c>
      <c r="W31" s="33">
        <f>U31+V31</f>
        <v>0</v>
      </c>
      <c r="X31" s="34">
        <v>478219</v>
      </c>
      <c r="Y31" s="74">
        <v>-317979</v>
      </c>
      <c r="Z31" s="33">
        <f>X31+Y31</f>
        <v>160240</v>
      </c>
      <c r="AA31" s="34">
        <v>1845000</v>
      </c>
      <c r="AB31" s="74">
        <v>0</v>
      </c>
      <c r="AC31" s="33">
        <f>AA31+AB31</f>
        <v>1845000</v>
      </c>
      <c r="AD31" s="34">
        <v>4846000</v>
      </c>
      <c r="AE31" s="74">
        <v>0</v>
      </c>
      <c r="AF31" s="33">
        <f>AD31+AE31</f>
        <v>4846000</v>
      </c>
      <c r="AG31" s="34">
        <v>4753000</v>
      </c>
      <c r="AH31" s="74">
        <v>0</v>
      </c>
      <c r="AI31" s="33">
        <f>AG31+AH31</f>
        <v>4753000</v>
      </c>
      <c r="AJ31" s="34">
        <v>337713</v>
      </c>
      <c r="AK31" s="74">
        <v>317979</v>
      </c>
      <c r="AL31" s="33">
        <f>AJ31+AK31</f>
        <v>655692</v>
      </c>
      <c r="AM31" s="34">
        <v>0</v>
      </c>
      <c r="AN31" s="74">
        <v>0</v>
      </c>
      <c r="AO31" s="33">
        <f>AM31+AN31</f>
        <v>0</v>
      </c>
      <c r="AP31" s="34">
        <v>0</v>
      </c>
      <c r="AQ31" s="74">
        <v>0</v>
      </c>
      <c r="AR31" s="33">
        <f>AP31+AQ31</f>
        <v>0</v>
      </c>
      <c r="AS31" s="34">
        <v>0</v>
      </c>
      <c r="AT31" s="74">
        <v>0</v>
      </c>
      <c r="AU31" s="33">
        <f>AS31+AT31</f>
        <v>0</v>
      </c>
      <c r="AV31" s="34">
        <v>0</v>
      </c>
      <c r="AW31" s="74">
        <v>0</v>
      </c>
      <c r="AX31" s="33">
        <f>AV31+AW31</f>
        <v>0</v>
      </c>
      <c r="AY31" s="34">
        <v>0</v>
      </c>
      <c r="AZ31" s="74">
        <v>0</v>
      </c>
      <c r="BA31" s="33">
        <f>AY31+AZ31</f>
        <v>0</v>
      </c>
      <c r="BB31" s="34">
        <v>0</v>
      </c>
      <c r="BC31" s="74">
        <v>0</v>
      </c>
      <c r="BD31" s="33">
        <f>BB31+BC31</f>
        <v>0</v>
      </c>
      <c r="BE31" s="34">
        <v>0</v>
      </c>
      <c r="BF31" s="74">
        <v>0</v>
      </c>
      <c r="BG31" s="33">
        <f>BE31+BF31</f>
        <v>0</v>
      </c>
      <c r="BH31" s="31">
        <f t="shared" si="22"/>
        <v>12259932</v>
      </c>
      <c r="BI31" s="32">
        <f t="shared" si="22"/>
        <v>0</v>
      </c>
      <c r="BJ31" s="33">
        <f t="shared" si="22"/>
        <v>12259932</v>
      </c>
      <c r="BK31" s="31">
        <v>0</v>
      </c>
      <c r="BL31" s="75">
        <v>0</v>
      </c>
      <c r="BM31" s="33">
        <f>BL31+BK31</f>
        <v>0</v>
      </c>
      <c r="BN31" s="382">
        <f>BM31+BJ31</f>
        <v>12259932</v>
      </c>
      <c r="BO31" s="110">
        <f>H31-BN31</f>
        <v>0</v>
      </c>
    </row>
    <row r="32" spans="1:67" s="30" customFormat="1" ht="42" customHeight="1" thickBot="1">
      <c r="A32" s="379"/>
      <c r="B32" s="252"/>
      <c r="C32" s="255"/>
      <c r="D32" s="284" t="s">
        <v>14</v>
      </c>
      <c r="E32" s="285"/>
      <c r="F32" s="35">
        <f t="shared" ref="F32:N32" si="23">F31+F30</f>
        <v>182979191</v>
      </c>
      <c r="G32" s="36">
        <f t="shared" si="23"/>
        <v>0</v>
      </c>
      <c r="H32" s="37">
        <f t="shared" si="23"/>
        <v>182979191</v>
      </c>
      <c r="I32" s="35">
        <f t="shared" si="23"/>
        <v>0</v>
      </c>
      <c r="J32" s="36">
        <f t="shared" si="23"/>
        <v>0</v>
      </c>
      <c r="K32" s="37">
        <f t="shared" si="23"/>
        <v>0</v>
      </c>
      <c r="L32" s="35">
        <f t="shared" si="23"/>
        <v>0</v>
      </c>
      <c r="M32" s="36">
        <f t="shared" si="23"/>
        <v>0</v>
      </c>
      <c r="N32" s="37">
        <f t="shared" si="23"/>
        <v>0</v>
      </c>
      <c r="O32" s="35"/>
      <c r="P32" s="36"/>
      <c r="Q32" s="37"/>
      <c r="R32" s="35">
        <f t="shared" ref="R32:BN32" si="24">R31+R30</f>
        <v>0</v>
      </c>
      <c r="S32" s="36">
        <f t="shared" si="24"/>
        <v>0</v>
      </c>
      <c r="T32" s="37">
        <f t="shared" si="24"/>
        <v>0</v>
      </c>
      <c r="U32" s="35">
        <f t="shared" si="24"/>
        <v>0</v>
      </c>
      <c r="V32" s="36">
        <f t="shared" si="24"/>
        <v>0</v>
      </c>
      <c r="W32" s="37">
        <f t="shared" si="24"/>
        <v>0</v>
      </c>
      <c r="X32" s="35">
        <f t="shared" si="24"/>
        <v>9639419</v>
      </c>
      <c r="Y32" s="36">
        <f t="shared" si="24"/>
        <v>-6384677</v>
      </c>
      <c r="Z32" s="37">
        <f t="shared" si="24"/>
        <v>3254742</v>
      </c>
      <c r="AA32" s="35">
        <f t="shared" si="24"/>
        <v>26259676</v>
      </c>
      <c r="AB32" s="36">
        <f t="shared" si="24"/>
        <v>0</v>
      </c>
      <c r="AC32" s="37">
        <f t="shared" si="24"/>
        <v>26259676</v>
      </c>
      <c r="AD32" s="35">
        <f t="shared" si="24"/>
        <v>48591640</v>
      </c>
      <c r="AE32" s="36">
        <f t="shared" si="24"/>
        <v>0</v>
      </c>
      <c r="AF32" s="37">
        <f t="shared" si="24"/>
        <v>48591640</v>
      </c>
      <c r="AG32" s="35">
        <f t="shared" si="24"/>
        <v>49011839</v>
      </c>
      <c r="AH32" s="36">
        <f t="shared" si="24"/>
        <v>0</v>
      </c>
      <c r="AI32" s="37">
        <f t="shared" si="24"/>
        <v>49011839</v>
      </c>
      <c r="AJ32" s="35">
        <f t="shared" si="24"/>
        <v>49476617</v>
      </c>
      <c r="AK32" s="36">
        <f t="shared" si="24"/>
        <v>6384677</v>
      </c>
      <c r="AL32" s="37">
        <f t="shared" si="24"/>
        <v>55861294</v>
      </c>
      <c r="AM32" s="35">
        <f t="shared" si="24"/>
        <v>0</v>
      </c>
      <c r="AN32" s="36">
        <f t="shared" si="24"/>
        <v>0</v>
      </c>
      <c r="AO32" s="37">
        <f t="shared" si="24"/>
        <v>0</v>
      </c>
      <c r="AP32" s="35">
        <f t="shared" si="24"/>
        <v>0</v>
      </c>
      <c r="AQ32" s="36">
        <f t="shared" si="24"/>
        <v>0</v>
      </c>
      <c r="AR32" s="37">
        <f t="shared" si="24"/>
        <v>0</v>
      </c>
      <c r="AS32" s="35">
        <f t="shared" si="24"/>
        <v>0</v>
      </c>
      <c r="AT32" s="36">
        <f t="shared" si="24"/>
        <v>0</v>
      </c>
      <c r="AU32" s="37">
        <f t="shared" si="24"/>
        <v>0</v>
      </c>
      <c r="AV32" s="35">
        <f t="shared" si="24"/>
        <v>0</v>
      </c>
      <c r="AW32" s="36">
        <f t="shared" si="24"/>
        <v>0</v>
      </c>
      <c r="AX32" s="37">
        <f t="shared" si="24"/>
        <v>0</v>
      </c>
      <c r="AY32" s="35">
        <f t="shared" si="24"/>
        <v>0</v>
      </c>
      <c r="AZ32" s="36">
        <f t="shared" si="24"/>
        <v>0</v>
      </c>
      <c r="BA32" s="37">
        <f t="shared" si="24"/>
        <v>0</v>
      </c>
      <c r="BB32" s="35">
        <f t="shared" si="24"/>
        <v>0</v>
      </c>
      <c r="BC32" s="36">
        <f t="shared" si="24"/>
        <v>0</v>
      </c>
      <c r="BD32" s="37">
        <f t="shared" si="24"/>
        <v>0</v>
      </c>
      <c r="BE32" s="35">
        <f t="shared" si="24"/>
        <v>0</v>
      </c>
      <c r="BF32" s="36">
        <f t="shared" si="24"/>
        <v>0</v>
      </c>
      <c r="BG32" s="37">
        <f t="shared" si="24"/>
        <v>0</v>
      </c>
      <c r="BH32" s="35">
        <f t="shared" si="24"/>
        <v>182979191</v>
      </c>
      <c r="BI32" s="36">
        <f t="shared" si="24"/>
        <v>0</v>
      </c>
      <c r="BJ32" s="37">
        <f t="shared" si="24"/>
        <v>182979191</v>
      </c>
      <c r="BK32" s="35">
        <f t="shared" si="24"/>
        <v>0</v>
      </c>
      <c r="BL32" s="36">
        <f t="shared" si="24"/>
        <v>0</v>
      </c>
      <c r="BM32" s="37">
        <f t="shared" si="24"/>
        <v>0</v>
      </c>
      <c r="BN32" s="160">
        <f t="shared" si="24"/>
        <v>182979191</v>
      </c>
      <c r="BO32" s="110">
        <f>H32-BN32</f>
        <v>0</v>
      </c>
    </row>
    <row r="33" spans="1:67" s="30" customFormat="1" ht="75.75" customHeight="1" thickTop="1">
      <c r="A33" s="373">
        <v>8</v>
      </c>
      <c r="B33" s="250" t="s">
        <v>61</v>
      </c>
      <c r="C33" s="253" t="s">
        <v>46</v>
      </c>
      <c r="D33" s="158" t="s">
        <v>30</v>
      </c>
      <c r="E33" s="177" t="s">
        <v>29</v>
      </c>
      <c r="F33" s="25">
        <v>1440121</v>
      </c>
      <c r="G33" s="28">
        <v>0</v>
      </c>
      <c r="H33" s="27">
        <f>G33+F33</f>
        <v>1440121</v>
      </c>
      <c r="I33" s="25"/>
      <c r="J33" s="26"/>
      <c r="K33" s="27">
        <f>J33+I33</f>
        <v>0</v>
      </c>
      <c r="L33" s="25">
        <v>0</v>
      </c>
      <c r="M33" s="28">
        <v>0</v>
      </c>
      <c r="N33" s="27">
        <f>M33+L33</f>
        <v>0</v>
      </c>
      <c r="O33" s="86"/>
      <c r="P33" s="28"/>
      <c r="Q33" s="27"/>
      <c r="R33" s="25">
        <v>0</v>
      </c>
      <c r="S33" s="26">
        <v>0</v>
      </c>
      <c r="T33" s="27">
        <f>R33+S33</f>
        <v>0</v>
      </c>
      <c r="U33" s="25">
        <v>0</v>
      </c>
      <c r="V33" s="28">
        <v>0</v>
      </c>
      <c r="W33" s="27">
        <f>U33+V33</f>
        <v>0</v>
      </c>
      <c r="X33" s="25">
        <v>492851</v>
      </c>
      <c r="Y33" s="41">
        <v>-419336</v>
      </c>
      <c r="Z33" s="27">
        <f>X33+Y33</f>
        <v>73515</v>
      </c>
      <c r="AA33" s="25">
        <v>947270</v>
      </c>
      <c r="AB33" s="41">
        <v>419336</v>
      </c>
      <c r="AC33" s="27">
        <f>AA33+AB33</f>
        <v>1366606</v>
      </c>
      <c r="AD33" s="25">
        <v>0</v>
      </c>
      <c r="AE33" s="178"/>
      <c r="AF33" s="27">
        <f>AD33+AE33</f>
        <v>0</v>
      </c>
      <c r="AG33" s="25">
        <v>0</v>
      </c>
      <c r="AH33" s="26">
        <v>0</v>
      </c>
      <c r="AI33" s="27">
        <f>AG33+AH33</f>
        <v>0</v>
      </c>
      <c r="AJ33" s="25">
        <v>0</v>
      </c>
      <c r="AK33" s="26">
        <v>0</v>
      </c>
      <c r="AL33" s="27">
        <f>AJ33+AK33</f>
        <v>0</v>
      </c>
      <c r="AM33" s="25">
        <v>0</v>
      </c>
      <c r="AN33" s="26">
        <v>0</v>
      </c>
      <c r="AO33" s="27">
        <f>AM33+AN33</f>
        <v>0</v>
      </c>
      <c r="AP33" s="25">
        <v>0</v>
      </c>
      <c r="AQ33" s="26">
        <v>0</v>
      </c>
      <c r="AR33" s="27">
        <f>AP33+AQ33</f>
        <v>0</v>
      </c>
      <c r="AS33" s="25">
        <v>0</v>
      </c>
      <c r="AT33" s="26">
        <v>0</v>
      </c>
      <c r="AU33" s="27">
        <f>AS33+AT33</f>
        <v>0</v>
      </c>
      <c r="AV33" s="25">
        <v>0</v>
      </c>
      <c r="AW33" s="26">
        <v>0</v>
      </c>
      <c r="AX33" s="27">
        <f>AV33+AW33</f>
        <v>0</v>
      </c>
      <c r="AY33" s="25">
        <v>0</v>
      </c>
      <c r="AZ33" s="26">
        <v>0</v>
      </c>
      <c r="BA33" s="27">
        <f>AY33+AZ33</f>
        <v>0</v>
      </c>
      <c r="BB33" s="25">
        <v>0</v>
      </c>
      <c r="BC33" s="26">
        <v>0</v>
      </c>
      <c r="BD33" s="27">
        <f>BB33+BC33</f>
        <v>0</v>
      </c>
      <c r="BE33" s="25">
        <v>0</v>
      </c>
      <c r="BF33" s="26">
        <v>0</v>
      </c>
      <c r="BG33" s="27">
        <f>BE33+BF33</f>
        <v>0</v>
      </c>
      <c r="BH33" s="29">
        <f>I33+L33+O33+R33+U33+X33+AA33+AD33+AG33+AJ33+AM33</f>
        <v>1440121</v>
      </c>
      <c r="BI33" s="38">
        <f t="shared" ref="BI33:BJ33" si="25">J33+M33+P33+S33+V33+Y33+AB33+AE33+AH33+AK33+AN33+AQ33</f>
        <v>0</v>
      </c>
      <c r="BJ33" s="27">
        <f t="shared" si="25"/>
        <v>1440121</v>
      </c>
      <c r="BK33" s="29">
        <f>F33-BH33</f>
        <v>0</v>
      </c>
      <c r="BL33" s="26">
        <v>0</v>
      </c>
      <c r="BM33" s="27">
        <f>BL33+BK33</f>
        <v>0</v>
      </c>
      <c r="BN33" s="159">
        <f>BM33+BJ33</f>
        <v>1440121</v>
      </c>
      <c r="BO33" s="110">
        <f t="shared" ref="BO33:BO34" si="26">H33-BN33</f>
        <v>0</v>
      </c>
    </row>
    <row r="34" spans="1:67" s="30" customFormat="1" ht="71.25" customHeight="1" thickBot="1">
      <c r="A34" s="377"/>
      <c r="B34" s="252"/>
      <c r="C34" s="255"/>
      <c r="D34" s="286" t="s">
        <v>14</v>
      </c>
      <c r="E34" s="287"/>
      <c r="F34" s="35">
        <f>F33</f>
        <v>1440121</v>
      </c>
      <c r="G34" s="36">
        <f t="shared" ref="G34:BN34" si="27">G33</f>
        <v>0</v>
      </c>
      <c r="H34" s="37">
        <f t="shared" si="27"/>
        <v>1440121</v>
      </c>
      <c r="I34" s="35">
        <f t="shared" si="27"/>
        <v>0</v>
      </c>
      <c r="J34" s="36">
        <f t="shared" si="27"/>
        <v>0</v>
      </c>
      <c r="K34" s="37">
        <f t="shared" si="27"/>
        <v>0</v>
      </c>
      <c r="L34" s="35">
        <f t="shared" si="27"/>
        <v>0</v>
      </c>
      <c r="M34" s="36">
        <f t="shared" si="27"/>
        <v>0</v>
      </c>
      <c r="N34" s="37">
        <f t="shared" si="27"/>
        <v>0</v>
      </c>
      <c r="O34" s="35">
        <f t="shared" si="27"/>
        <v>0</v>
      </c>
      <c r="P34" s="36">
        <f t="shared" si="27"/>
        <v>0</v>
      </c>
      <c r="Q34" s="37">
        <f t="shared" si="27"/>
        <v>0</v>
      </c>
      <c r="R34" s="35">
        <f t="shared" si="27"/>
        <v>0</v>
      </c>
      <c r="S34" s="36">
        <f t="shared" si="27"/>
        <v>0</v>
      </c>
      <c r="T34" s="37">
        <f t="shared" si="27"/>
        <v>0</v>
      </c>
      <c r="U34" s="35">
        <f t="shared" si="27"/>
        <v>0</v>
      </c>
      <c r="V34" s="36">
        <f t="shared" si="27"/>
        <v>0</v>
      </c>
      <c r="W34" s="37">
        <f t="shared" si="27"/>
        <v>0</v>
      </c>
      <c r="X34" s="35">
        <f t="shared" si="27"/>
        <v>492851</v>
      </c>
      <c r="Y34" s="36">
        <f t="shared" si="27"/>
        <v>-419336</v>
      </c>
      <c r="Z34" s="37">
        <f t="shared" si="27"/>
        <v>73515</v>
      </c>
      <c r="AA34" s="35">
        <f t="shared" si="27"/>
        <v>947270</v>
      </c>
      <c r="AB34" s="36">
        <f t="shared" si="27"/>
        <v>419336</v>
      </c>
      <c r="AC34" s="37">
        <f t="shared" si="27"/>
        <v>1366606</v>
      </c>
      <c r="AD34" s="35">
        <f t="shared" si="27"/>
        <v>0</v>
      </c>
      <c r="AE34" s="36">
        <f t="shared" si="27"/>
        <v>0</v>
      </c>
      <c r="AF34" s="37">
        <f t="shared" si="27"/>
        <v>0</v>
      </c>
      <c r="AG34" s="35">
        <f t="shared" si="27"/>
        <v>0</v>
      </c>
      <c r="AH34" s="36">
        <f t="shared" si="27"/>
        <v>0</v>
      </c>
      <c r="AI34" s="37">
        <f t="shared" si="27"/>
        <v>0</v>
      </c>
      <c r="AJ34" s="35">
        <f t="shared" si="27"/>
        <v>0</v>
      </c>
      <c r="AK34" s="36">
        <f t="shared" si="27"/>
        <v>0</v>
      </c>
      <c r="AL34" s="37">
        <f t="shared" si="27"/>
        <v>0</v>
      </c>
      <c r="AM34" s="35">
        <f t="shared" si="27"/>
        <v>0</v>
      </c>
      <c r="AN34" s="36">
        <f t="shared" si="27"/>
        <v>0</v>
      </c>
      <c r="AO34" s="37">
        <f t="shared" si="27"/>
        <v>0</v>
      </c>
      <c r="AP34" s="35">
        <f t="shared" si="27"/>
        <v>0</v>
      </c>
      <c r="AQ34" s="36">
        <f t="shared" si="27"/>
        <v>0</v>
      </c>
      <c r="AR34" s="37">
        <f t="shared" si="27"/>
        <v>0</v>
      </c>
      <c r="AS34" s="35">
        <f t="shared" si="27"/>
        <v>0</v>
      </c>
      <c r="AT34" s="36">
        <f t="shared" si="27"/>
        <v>0</v>
      </c>
      <c r="AU34" s="37">
        <f t="shared" si="27"/>
        <v>0</v>
      </c>
      <c r="AV34" s="35">
        <f t="shared" si="27"/>
        <v>0</v>
      </c>
      <c r="AW34" s="36">
        <f t="shared" si="27"/>
        <v>0</v>
      </c>
      <c r="AX34" s="37">
        <f t="shared" si="27"/>
        <v>0</v>
      </c>
      <c r="AY34" s="35">
        <f t="shared" si="27"/>
        <v>0</v>
      </c>
      <c r="AZ34" s="36">
        <f t="shared" si="27"/>
        <v>0</v>
      </c>
      <c r="BA34" s="37">
        <f t="shared" si="27"/>
        <v>0</v>
      </c>
      <c r="BB34" s="35">
        <f t="shared" si="27"/>
        <v>0</v>
      </c>
      <c r="BC34" s="36">
        <f t="shared" si="27"/>
        <v>0</v>
      </c>
      <c r="BD34" s="37">
        <f t="shared" si="27"/>
        <v>0</v>
      </c>
      <c r="BE34" s="35">
        <f t="shared" si="27"/>
        <v>0</v>
      </c>
      <c r="BF34" s="36">
        <f t="shared" si="27"/>
        <v>0</v>
      </c>
      <c r="BG34" s="37">
        <f t="shared" si="27"/>
        <v>0</v>
      </c>
      <c r="BH34" s="35">
        <f t="shared" si="27"/>
        <v>1440121</v>
      </c>
      <c r="BI34" s="36">
        <f t="shared" si="27"/>
        <v>0</v>
      </c>
      <c r="BJ34" s="37">
        <f t="shared" si="27"/>
        <v>1440121</v>
      </c>
      <c r="BK34" s="35">
        <f t="shared" si="27"/>
        <v>0</v>
      </c>
      <c r="BL34" s="36">
        <f t="shared" si="27"/>
        <v>0</v>
      </c>
      <c r="BM34" s="37">
        <f t="shared" si="27"/>
        <v>0</v>
      </c>
      <c r="BN34" s="160">
        <f t="shared" si="27"/>
        <v>1440121</v>
      </c>
      <c r="BO34" s="110">
        <f t="shared" si="26"/>
        <v>0</v>
      </c>
    </row>
    <row r="35" spans="1:67" s="77" customFormat="1" ht="80.25" customHeight="1" thickTop="1">
      <c r="A35" s="383">
        <v>9</v>
      </c>
      <c r="B35" s="254" t="s">
        <v>49</v>
      </c>
      <c r="C35" s="254" t="s">
        <v>62</v>
      </c>
      <c r="D35" s="179" t="s">
        <v>30</v>
      </c>
      <c r="E35" s="180" t="s">
        <v>28</v>
      </c>
      <c r="F35" s="161">
        <v>3258000</v>
      </c>
      <c r="G35" s="181">
        <v>0</v>
      </c>
      <c r="H35" s="182">
        <f>G35+F35</f>
        <v>3258000</v>
      </c>
      <c r="I35" s="183"/>
      <c r="J35" s="162"/>
      <c r="K35" s="182">
        <v>0</v>
      </c>
      <c r="L35" s="161"/>
      <c r="M35" s="162"/>
      <c r="N35" s="182">
        <v>0</v>
      </c>
      <c r="O35" s="161"/>
      <c r="P35" s="162"/>
      <c r="Q35" s="182"/>
      <c r="R35" s="161"/>
      <c r="S35" s="184"/>
      <c r="T35" s="185">
        <f>R35+S35</f>
        <v>0</v>
      </c>
      <c r="U35" s="161"/>
      <c r="V35" s="181">
        <v>0</v>
      </c>
      <c r="W35" s="182">
        <f>U35+V35</f>
        <v>0</v>
      </c>
      <c r="X35" s="161">
        <v>276000</v>
      </c>
      <c r="Y35" s="186">
        <v>0</v>
      </c>
      <c r="Z35" s="185">
        <f>X35+Y35</f>
        <v>276000</v>
      </c>
      <c r="AA35" s="161">
        <v>1086000</v>
      </c>
      <c r="AB35" s="186">
        <v>0</v>
      </c>
      <c r="AC35" s="182">
        <f>AA35+AB35</f>
        <v>1086000</v>
      </c>
      <c r="AD35" s="161">
        <v>1896000</v>
      </c>
      <c r="AE35" s="184">
        <v>-216000</v>
      </c>
      <c r="AF35" s="182">
        <f>AD35+AE35</f>
        <v>1680000</v>
      </c>
      <c r="AG35" s="161">
        <v>0</v>
      </c>
      <c r="AH35" s="184">
        <v>216000</v>
      </c>
      <c r="AI35" s="182">
        <f>AG35+AH35</f>
        <v>216000</v>
      </c>
      <c r="AJ35" s="161">
        <v>0</v>
      </c>
      <c r="AK35" s="181">
        <v>0</v>
      </c>
      <c r="AL35" s="182">
        <f>AJ35+AK35</f>
        <v>0</v>
      </c>
      <c r="AM35" s="161">
        <v>0</v>
      </c>
      <c r="AN35" s="181">
        <v>0</v>
      </c>
      <c r="AO35" s="187">
        <f>AM35+AN35</f>
        <v>0</v>
      </c>
      <c r="AP35" s="161">
        <v>0</v>
      </c>
      <c r="AQ35" s="162">
        <v>0</v>
      </c>
      <c r="AR35" s="182">
        <f>AP35+AQ35</f>
        <v>0</v>
      </c>
      <c r="AS35" s="183">
        <v>0</v>
      </c>
      <c r="AT35" s="162">
        <v>0</v>
      </c>
      <c r="AU35" s="182">
        <f>AS35+AT35</f>
        <v>0</v>
      </c>
      <c r="AV35" s="161">
        <v>0</v>
      </c>
      <c r="AW35" s="162">
        <v>0</v>
      </c>
      <c r="AX35" s="182">
        <f>AV35+AW35</f>
        <v>0</v>
      </c>
      <c r="AY35" s="161">
        <v>0</v>
      </c>
      <c r="AZ35" s="162">
        <v>0</v>
      </c>
      <c r="BA35" s="182">
        <f>AY35+AZ35</f>
        <v>0</v>
      </c>
      <c r="BB35" s="161">
        <v>0</v>
      </c>
      <c r="BC35" s="162">
        <v>0</v>
      </c>
      <c r="BD35" s="182">
        <f>BB35+BC35</f>
        <v>0</v>
      </c>
      <c r="BE35" s="161">
        <v>0</v>
      </c>
      <c r="BF35" s="162">
        <v>0</v>
      </c>
      <c r="BG35" s="182">
        <f>BE35+BF35</f>
        <v>0</v>
      </c>
      <c r="BH35" s="188">
        <f>I35+L35+O35+R35+U35+X35+AA35+AD35+AG35+AJ35+AM35</f>
        <v>3258000</v>
      </c>
      <c r="BI35" s="189">
        <f>J35+M35+P35+S35+V35+Y35+AB35+AE35+AH35+AK35+AN35</f>
        <v>0</v>
      </c>
      <c r="BJ35" s="182">
        <f>K35+N35+Q35+T35+W35+Z35+AC35+AF35+AI35+AL35+AO35</f>
        <v>3258000</v>
      </c>
      <c r="BK35" s="161">
        <v>0</v>
      </c>
      <c r="BL35" s="181">
        <v>0</v>
      </c>
      <c r="BM35" s="182">
        <f>BL35+BK35</f>
        <v>0</v>
      </c>
      <c r="BN35" s="384">
        <f>BM35+BJ35</f>
        <v>3258000</v>
      </c>
      <c r="BO35" s="110">
        <f t="shared" si="1"/>
        <v>0</v>
      </c>
    </row>
    <row r="36" spans="1:67" s="77" customFormat="1" ht="63" customHeight="1" thickBot="1">
      <c r="A36" s="385"/>
      <c r="B36" s="255"/>
      <c r="C36" s="304"/>
      <c r="D36" s="286" t="s">
        <v>14</v>
      </c>
      <c r="E36" s="305"/>
      <c r="F36" s="35">
        <f t="shared" ref="F36:BN36" si="28">F35</f>
        <v>3258000</v>
      </c>
      <c r="G36" s="36">
        <f t="shared" si="28"/>
        <v>0</v>
      </c>
      <c r="H36" s="37">
        <f t="shared" si="28"/>
        <v>3258000</v>
      </c>
      <c r="I36" s="175">
        <f t="shared" si="28"/>
        <v>0</v>
      </c>
      <c r="J36" s="35">
        <f t="shared" si="28"/>
        <v>0</v>
      </c>
      <c r="K36" s="35">
        <f t="shared" si="28"/>
        <v>0</v>
      </c>
      <c r="L36" s="35">
        <f t="shared" si="28"/>
        <v>0</v>
      </c>
      <c r="M36" s="35">
        <f t="shared" si="28"/>
        <v>0</v>
      </c>
      <c r="N36" s="35">
        <f t="shared" si="28"/>
        <v>0</v>
      </c>
      <c r="O36" s="35">
        <f t="shared" si="28"/>
        <v>0</v>
      </c>
      <c r="P36" s="35">
        <f t="shared" si="28"/>
        <v>0</v>
      </c>
      <c r="Q36" s="35">
        <f t="shared" si="28"/>
        <v>0</v>
      </c>
      <c r="R36" s="35">
        <f t="shared" si="28"/>
        <v>0</v>
      </c>
      <c r="S36" s="35">
        <f t="shared" si="28"/>
        <v>0</v>
      </c>
      <c r="T36" s="135">
        <f t="shared" si="28"/>
        <v>0</v>
      </c>
      <c r="U36" s="35">
        <f t="shared" si="28"/>
        <v>0</v>
      </c>
      <c r="V36" s="36">
        <f t="shared" si="28"/>
        <v>0</v>
      </c>
      <c r="W36" s="37">
        <f t="shared" si="28"/>
        <v>0</v>
      </c>
      <c r="X36" s="35">
        <f t="shared" si="28"/>
        <v>276000</v>
      </c>
      <c r="Y36" s="36">
        <f t="shared" si="28"/>
        <v>0</v>
      </c>
      <c r="Z36" s="176">
        <f t="shared" si="28"/>
        <v>276000</v>
      </c>
      <c r="AA36" s="35">
        <f t="shared" si="28"/>
        <v>1086000</v>
      </c>
      <c r="AB36" s="36">
        <f t="shared" si="28"/>
        <v>0</v>
      </c>
      <c r="AC36" s="37">
        <f t="shared" si="28"/>
        <v>1086000</v>
      </c>
      <c r="AD36" s="35">
        <f t="shared" si="28"/>
        <v>1896000</v>
      </c>
      <c r="AE36" s="36">
        <f t="shared" si="28"/>
        <v>-216000</v>
      </c>
      <c r="AF36" s="37">
        <f t="shared" si="28"/>
        <v>1680000</v>
      </c>
      <c r="AG36" s="35">
        <f t="shared" si="28"/>
        <v>0</v>
      </c>
      <c r="AH36" s="36">
        <f t="shared" si="28"/>
        <v>216000</v>
      </c>
      <c r="AI36" s="37">
        <f t="shared" si="28"/>
        <v>216000</v>
      </c>
      <c r="AJ36" s="35">
        <f t="shared" si="28"/>
        <v>0</v>
      </c>
      <c r="AK36" s="36">
        <f t="shared" si="28"/>
        <v>0</v>
      </c>
      <c r="AL36" s="37">
        <f t="shared" si="28"/>
        <v>0</v>
      </c>
      <c r="AM36" s="35">
        <f t="shared" si="28"/>
        <v>0</v>
      </c>
      <c r="AN36" s="36">
        <f t="shared" si="28"/>
        <v>0</v>
      </c>
      <c r="AO36" s="37">
        <f t="shared" si="28"/>
        <v>0</v>
      </c>
      <c r="AP36" s="35">
        <f t="shared" si="28"/>
        <v>0</v>
      </c>
      <c r="AQ36" s="36">
        <f t="shared" si="28"/>
        <v>0</v>
      </c>
      <c r="AR36" s="37">
        <f t="shared" si="28"/>
        <v>0</v>
      </c>
      <c r="AS36" s="175">
        <f t="shared" si="28"/>
        <v>0</v>
      </c>
      <c r="AT36" s="35">
        <f t="shared" si="28"/>
        <v>0</v>
      </c>
      <c r="AU36" s="35">
        <f t="shared" si="28"/>
        <v>0</v>
      </c>
      <c r="AV36" s="35">
        <f t="shared" si="28"/>
        <v>0</v>
      </c>
      <c r="AW36" s="35">
        <f t="shared" si="28"/>
        <v>0</v>
      </c>
      <c r="AX36" s="35">
        <f t="shared" si="28"/>
        <v>0</v>
      </c>
      <c r="AY36" s="35">
        <f t="shared" si="28"/>
        <v>0</v>
      </c>
      <c r="AZ36" s="35">
        <f t="shared" si="28"/>
        <v>0</v>
      </c>
      <c r="BA36" s="35">
        <f t="shared" si="28"/>
        <v>0</v>
      </c>
      <c r="BB36" s="35">
        <f t="shared" si="28"/>
        <v>0</v>
      </c>
      <c r="BC36" s="35">
        <f t="shared" si="28"/>
        <v>0</v>
      </c>
      <c r="BD36" s="35">
        <f t="shared" si="28"/>
        <v>0</v>
      </c>
      <c r="BE36" s="35">
        <f t="shared" si="28"/>
        <v>0</v>
      </c>
      <c r="BF36" s="35">
        <f t="shared" si="28"/>
        <v>0</v>
      </c>
      <c r="BG36" s="35">
        <f t="shared" si="28"/>
        <v>0</v>
      </c>
      <c r="BH36" s="135">
        <f t="shared" si="28"/>
        <v>3258000</v>
      </c>
      <c r="BI36" s="36">
        <f t="shared" si="28"/>
        <v>0</v>
      </c>
      <c r="BJ36" s="190">
        <f t="shared" si="28"/>
        <v>3258000</v>
      </c>
      <c r="BK36" s="135">
        <f t="shared" si="28"/>
        <v>0</v>
      </c>
      <c r="BL36" s="36">
        <f t="shared" si="28"/>
        <v>0</v>
      </c>
      <c r="BM36" s="175">
        <f t="shared" si="28"/>
        <v>0</v>
      </c>
      <c r="BN36" s="160">
        <f t="shared" si="28"/>
        <v>3258000</v>
      </c>
      <c r="BO36" s="110">
        <f t="shared" si="1"/>
        <v>0</v>
      </c>
    </row>
    <row r="37" spans="1:67" s="30" customFormat="1" ht="42.75" customHeight="1" thickTop="1">
      <c r="A37" s="378">
        <v>10</v>
      </c>
      <c r="B37" s="250" t="s">
        <v>63</v>
      </c>
      <c r="C37" s="253" t="s">
        <v>4</v>
      </c>
      <c r="D37" s="302" t="s">
        <v>30</v>
      </c>
      <c r="E37" s="191" t="s">
        <v>28</v>
      </c>
      <c r="F37" s="25">
        <v>14215734</v>
      </c>
      <c r="G37" s="41">
        <v>-509759</v>
      </c>
      <c r="H37" s="27">
        <f>G37+F37</f>
        <v>13705975</v>
      </c>
      <c r="I37" s="25"/>
      <c r="J37" s="26"/>
      <c r="K37" s="27">
        <v>0</v>
      </c>
      <c r="L37" s="25"/>
      <c r="M37" s="26"/>
      <c r="N37" s="27">
        <v>0</v>
      </c>
      <c r="O37" s="25"/>
      <c r="P37" s="26"/>
      <c r="Q37" s="27"/>
      <c r="R37" s="25"/>
      <c r="S37" s="41"/>
      <c r="T37" s="27">
        <f>R37+S37</f>
        <v>0</v>
      </c>
      <c r="U37" s="25"/>
      <c r="V37" s="41"/>
      <c r="W37" s="27">
        <f>U37+V37</f>
        <v>0</v>
      </c>
      <c r="X37" s="25">
        <v>2220000</v>
      </c>
      <c r="Y37" s="41">
        <v>-490000</v>
      </c>
      <c r="Z37" s="27">
        <f>X37+Y37</f>
        <v>1730000</v>
      </c>
      <c r="AA37" s="25">
        <v>950000</v>
      </c>
      <c r="AB37" s="28">
        <v>0</v>
      </c>
      <c r="AC37" s="27">
        <f>AA37+AB37</f>
        <v>950000</v>
      </c>
      <c r="AD37" s="25">
        <v>1140000</v>
      </c>
      <c r="AE37" s="28">
        <v>0</v>
      </c>
      <c r="AF37" s="27">
        <f>AD37+AE37</f>
        <v>1140000</v>
      </c>
      <c r="AG37" s="25">
        <v>1366000</v>
      </c>
      <c r="AH37" s="28">
        <v>0</v>
      </c>
      <c r="AI37" s="27">
        <f>AG37+AH37</f>
        <v>1366000</v>
      </c>
      <c r="AJ37" s="25">
        <v>1637000</v>
      </c>
      <c r="AK37" s="28">
        <v>0</v>
      </c>
      <c r="AL37" s="27">
        <f>AJ37+AK37</f>
        <v>1637000</v>
      </c>
      <c r="AM37" s="25">
        <v>1964000</v>
      </c>
      <c r="AN37" s="192">
        <v>0</v>
      </c>
      <c r="AO37" s="164">
        <f>AM37+AN37</f>
        <v>1964000</v>
      </c>
      <c r="AP37" s="25">
        <v>0</v>
      </c>
      <c r="AQ37" s="26">
        <v>0</v>
      </c>
      <c r="AR37" s="27">
        <f>AP37+AQ37</f>
        <v>0</v>
      </c>
      <c r="AS37" s="25">
        <v>0</v>
      </c>
      <c r="AT37" s="26">
        <v>0</v>
      </c>
      <c r="AU37" s="27">
        <f>AS37+AT37</f>
        <v>0</v>
      </c>
      <c r="AV37" s="25">
        <v>0</v>
      </c>
      <c r="AW37" s="26">
        <v>0</v>
      </c>
      <c r="AX37" s="27">
        <f>AV37+AW37</f>
        <v>0</v>
      </c>
      <c r="AY37" s="25">
        <v>0</v>
      </c>
      <c r="AZ37" s="26">
        <v>0</v>
      </c>
      <c r="BA37" s="27">
        <f>AY37+AZ37</f>
        <v>0</v>
      </c>
      <c r="BB37" s="25">
        <v>0</v>
      </c>
      <c r="BC37" s="26">
        <v>0</v>
      </c>
      <c r="BD37" s="27">
        <f>BB37+BC37</f>
        <v>0</v>
      </c>
      <c r="BE37" s="25">
        <v>0</v>
      </c>
      <c r="BF37" s="26">
        <v>0</v>
      </c>
      <c r="BG37" s="27">
        <f>BE37+BF37</f>
        <v>0</v>
      </c>
      <c r="BH37" s="29">
        <f t="shared" ref="BH37:BJ38" si="29">I37+L37+O37+R37+U37+X37+AA37+AD37+AG37+AJ37+AM37</f>
        <v>9277000</v>
      </c>
      <c r="BI37" s="193">
        <f t="shared" si="29"/>
        <v>-490000</v>
      </c>
      <c r="BJ37" s="27">
        <f t="shared" si="29"/>
        <v>8787000</v>
      </c>
      <c r="BK37" s="25">
        <f>3528227+1410507</f>
        <v>4938734</v>
      </c>
      <c r="BL37" s="41">
        <v>-19759</v>
      </c>
      <c r="BM37" s="27">
        <f>BL37+BK37</f>
        <v>4918975</v>
      </c>
      <c r="BN37" s="159">
        <f>BM37+BJ37</f>
        <v>13705975</v>
      </c>
      <c r="BO37" s="110">
        <f>H37-BN37</f>
        <v>0</v>
      </c>
    </row>
    <row r="38" spans="1:67" ht="38.25" customHeight="1">
      <c r="A38" s="265"/>
      <c r="B38" s="251"/>
      <c r="C38" s="254"/>
      <c r="D38" s="303"/>
      <c r="E38" s="194" t="s">
        <v>29</v>
      </c>
      <c r="F38" s="116">
        <v>350516</v>
      </c>
      <c r="G38" s="117">
        <v>0</v>
      </c>
      <c r="H38" s="113">
        <f>G38+F38</f>
        <v>350516</v>
      </c>
      <c r="I38" s="31"/>
      <c r="J38" s="75"/>
      <c r="K38" s="33">
        <f>J38+I38</f>
        <v>0</v>
      </c>
      <c r="L38" s="116"/>
      <c r="M38" s="127"/>
      <c r="N38" s="113">
        <f>M38+L38</f>
        <v>0</v>
      </c>
      <c r="O38" s="31"/>
      <c r="P38" s="32"/>
      <c r="Q38" s="33"/>
      <c r="R38" s="116"/>
      <c r="S38" s="134"/>
      <c r="T38" s="113">
        <f>R38+S38</f>
        <v>0</v>
      </c>
      <c r="U38" s="116"/>
      <c r="V38" s="117">
        <v>0</v>
      </c>
      <c r="W38" s="113">
        <f>U38+V38</f>
        <v>0</v>
      </c>
      <c r="X38" s="116">
        <v>0</v>
      </c>
      <c r="Y38" s="134">
        <v>0</v>
      </c>
      <c r="Z38" s="113">
        <f>X38+Y38</f>
        <v>0</v>
      </c>
      <c r="AA38" s="116">
        <v>0</v>
      </c>
      <c r="AB38" s="134">
        <v>0</v>
      </c>
      <c r="AC38" s="113">
        <f>AA38+AB38</f>
        <v>0</v>
      </c>
      <c r="AD38" s="34">
        <v>0</v>
      </c>
      <c r="AE38" s="134">
        <v>0</v>
      </c>
      <c r="AF38" s="33">
        <f>AD38+AE38</f>
        <v>0</v>
      </c>
      <c r="AG38" s="116">
        <v>0</v>
      </c>
      <c r="AH38" s="117">
        <v>0</v>
      </c>
      <c r="AI38" s="113">
        <f>AG38+AH38</f>
        <v>0</v>
      </c>
      <c r="AJ38" s="116">
        <v>0</v>
      </c>
      <c r="AK38" s="117">
        <v>0</v>
      </c>
      <c r="AL38" s="113">
        <f>AJ38+AK38</f>
        <v>0</v>
      </c>
      <c r="AM38" s="34">
        <v>0</v>
      </c>
      <c r="AN38" s="78">
        <v>0</v>
      </c>
      <c r="AO38" s="33">
        <f>AM38+AN38</f>
        <v>0</v>
      </c>
      <c r="AP38" s="116">
        <v>0</v>
      </c>
      <c r="AQ38" s="117">
        <v>0</v>
      </c>
      <c r="AR38" s="113">
        <f>AP38+AQ38</f>
        <v>0</v>
      </c>
      <c r="AS38" s="116">
        <v>0</v>
      </c>
      <c r="AT38" s="117">
        <v>0</v>
      </c>
      <c r="AU38" s="113">
        <f>AS38+AT38</f>
        <v>0</v>
      </c>
      <c r="AV38" s="116">
        <v>0</v>
      </c>
      <c r="AW38" s="117">
        <v>0</v>
      </c>
      <c r="AX38" s="113">
        <f>AV38+AW38</f>
        <v>0</v>
      </c>
      <c r="AY38" s="116">
        <v>0</v>
      </c>
      <c r="AZ38" s="117">
        <v>0</v>
      </c>
      <c r="BA38" s="113">
        <f>AY38+AZ38</f>
        <v>0</v>
      </c>
      <c r="BB38" s="116">
        <v>0</v>
      </c>
      <c r="BC38" s="117">
        <v>0</v>
      </c>
      <c r="BD38" s="113">
        <f>BB38+BC38</f>
        <v>0</v>
      </c>
      <c r="BE38" s="116">
        <v>0</v>
      </c>
      <c r="BF38" s="117">
        <v>0</v>
      </c>
      <c r="BG38" s="113">
        <f>BE38+BF38</f>
        <v>0</v>
      </c>
      <c r="BH38" s="116">
        <f t="shared" si="29"/>
        <v>0</v>
      </c>
      <c r="BI38" s="117">
        <f t="shared" si="29"/>
        <v>0</v>
      </c>
      <c r="BJ38" s="113">
        <f t="shared" si="29"/>
        <v>0</v>
      </c>
      <c r="BK38" s="116">
        <f>195516+155000</f>
        <v>350516</v>
      </c>
      <c r="BL38" s="134">
        <v>0</v>
      </c>
      <c r="BM38" s="113">
        <f>BL38+BK38</f>
        <v>350516</v>
      </c>
      <c r="BN38" s="144">
        <f>BM38+BJ38</f>
        <v>350516</v>
      </c>
      <c r="BO38" s="110">
        <f>H38-BN38</f>
        <v>0</v>
      </c>
    </row>
    <row r="39" spans="1:67" s="30" customFormat="1" ht="66.75" customHeight="1" thickBot="1">
      <c r="A39" s="379"/>
      <c r="B39" s="252"/>
      <c r="C39" s="255"/>
      <c r="D39" s="286" t="s">
        <v>14</v>
      </c>
      <c r="E39" s="287"/>
      <c r="F39" s="35">
        <f t="shared" ref="F39:N39" si="30">F38+F37</f>
        <v>14566250</v>
      </c>
      <c r="G39" s="36">
        <f t="shared" si="30"/>
        <v>-509759</v>
      </c>
      <c r="H39" s="37">
        <f t="shared" si="30"/>
        <v>14056491</v>
      </c>
      <c r="I39" s="35">
        <f t="shared" si="30"/>
        <v>0</v>
      </c>
      <c r="J39" s="36">
        <f t="shared" si="30"/>
        <v>0</v>
      </c>
      <c r="K39" s="37">
        <f t="shared" si="30"/>
        <v>0</v>
      </c>
      <c r="L39" s="35">
        <f t="shared" si="30"/>
        <v>0</v>
      </c>
      <c r="M39" s="36">
        <f t="shared" si="30"/>
        <v>0</v>
      </c>
      <c r="N39" s="37">
        <f t="shared" si="30"/>
        <v>0</v>
      </c>
      <c r="O39" s="35"/>
      <c r="P39" s="36"/>
      <c r="Q39" s="37"/>
      <c r="R39" s="35">
        <f t="shared" ref="R39:BN39" si="31">R38+R37</f>
        <v>0</v>
      </c>
      <c r="S39" s="36">
        <f t="shared" si="31"/>
        <v>0</v>
      </c>
      <c r="T39" s="37">
        <f t="shared" si="31"/>
        <v>0</v>
      </c>
      <c r="U39" s="35">
        <f t="shared" si="31"/>
        <v>0</v>
      </c>
      <c r="V39" s="36">
        <f t="shared" si="31"/>
        <v>0</v>
      </c>
      <c r="W39" s="37">
        <f t="shared" si="31"/>
        <v>0</v>
      </c>
      <c r="X39" s="35">
        <f t="shared" si="31"/>
        <v>2220000</v>
      </c>
      <c r="Y39" s="36">
        <f t="shared" si="31"/>
        <v>-490000</v>
      </c>
      <c r="Z39" s="37">
        <f t="shared" si="31"/>
        <v>1730000</v>
      </c>
      <c r="AA39" s="35">
        <f t="shared" si="31"/>
        <v>950000</v>
      </c>
      <c r="AB39" s="36">
        <f t="shared" si="31"/>
        <v>0</v>
      </c>
      <c r="AC39" s="37">
        <f t="shared" si="31"/>
        <v>950000</v>
      </c>
      <c r="AD39" s="35">
        <f t="shared" si="31"/>
        <v>1140000</v>
      </c>
      <c r="AE39" s="36">
        <f t="shared" si="31"/>
        <v>0</v>
      </c>
      <c r="AF39" s="37">
        <f t="shared" si="31"/>
        <v>1140000</v>
      </c>
      <c r="AG39" s="35">
        <f t="shared" si="31"/>
        <v>1366000</v>
      </c>
      <c r="AH39" s="36">
        <f t="shared" si="31"/>
        <v>0</v>
      </c>
      <c r="AI39" s="37">
        <f t="shared" si="31"/>
        <v>1366000</v>
      </c>
      <c r="AJ39" s="35">
        <f t="shared" si="31"/>
        <v>1637000</v>
      </c>
      <c r="AK39" s="36">
        <f t="shared" si="31"/>
        <v>0</v>
      </c>
      <c r="AL39" s="37">
        <f t="shared" si="31"/>
        <v>1637000</v>
      </c>
      <c r="AM39" s="35">
        <f t="shared" si="31"/>
        <v>1964000</v>
      </c>
      <c r="AN39" s="36">
        <f t="shared" si="31"/>
        <v>0</v>
      </c>
      <c r="AO39" s="37">
        <f t="shared" si="31"/>
        <v>1964000</v>
      </c>
      <c r="AP39" s="35">
        <f t="shared" si="31"/>
        <v>0</v>
      </c>
      <c r="AQ39" s="36">
        <f t="shared" si="31"/>
        <v>0</v>
      </c>
      <c r="AR39" s="37">
        <f t="shared" si="31"/>
        <v>0</v>
      </c>
      <c r="AS39" s="35">
        <f t="shared" si="31"/>
        <v>0</v>
      </c>
      <c r="AT39" s="36">
        <f t="shared" si="31"/>
        <v>0</v>
      </c>
      <c r="AU39" s="37">
        <f t="shared" si="31"/>
        <v>0</v>
      </c>
      <c r="AV39" s="35">
        <f t="shared" si="31"/>
        <v>0</v>
      </c>
      <c r="AW39" s="36">
        <f t="shared" si="31"/>
        <v>0</v>
      </c>
      <c r="AX39" s="37">
        <f t="shared" si="31"/>
        <v>0</v>
      </c>
      <c r="AY39" s="35">
        <f t="shared" si="31"/>
        <v>0</v>
      </c>
      <c r="AZ39" s="36">
        <f t="shared" si="31"/>
        <v>0</v>
      </c>
      <c r="BA39" s="37">
        <f t="shared" si="31"/>
        <v>0</v>
      </c>
      <c r="BB39" s="35">
        <f t="shared" si="31"/>
        <v>0</v>
      </c>
      <c r="BC39" s="36">
        <f t="shared" si="31"/>
        <v>0</v>
      </c>
      <c r="BD39" s="37">
        <f t="shared" si="31"/>
        <v>0</v>
      </c>
      <c r="BE39" s="35">
        <f t="shared" si="31"/>
        <v>0</v>
      </c>
      <c r="BF39" s="36">
        <f t="shared" si="31"/>
        <v>0</v>
      </c>
      <c r="BG39" s="37">
        <f t="shared" si="31"/>
        <v>0</v>
      </c>
      <c r="BH39" s="35">
        <f t="shared" si="31"/>
        <v>9277000</v>
      </c>
      <c r="BI39" s="36">
        <f t="shared" si="31"/>
        <v>-490000</v>
      </c>
      <c r="BJ39" s="37">
        <f t="shared" si="31"/>
        <v>8787000</v>
      </c>
      <c r="BK39" s="35">
        <f t="shared" si="31"/>
        <v>5289250</v>
      </c>
      <c r="BL39" s="36">
        <f t="shared" si="31"/>
        <v>-19759</v>
      </c>
      <c r="BM39" s="37">
        <f t="shared" si="31"/>
        <v>5269491</v>
      </c>
      <c r="BN39" s="160">
        <f t="shared" si="31"/>
        <v>14056491</v>
      </c>
      <c r="BO39" s="110">
        <f>H39-BN39</f>
        <v>0</v>
      </c>
    </row>
    <row r="40" spans="1:67" s="30" customFormat="1" ht="77.25" customHeight="1" thickTop="1">
      <c r="A40" s="378">
        <v>11</v>
      </c>
      <c r="B40" s="250" t="s">
        <v>63</v>
      </c>
      <c r="C40" s="253" t="s">
        <v>5</v>
      </c>
      <c r="D40" s="232" t="s">
        <v>30</v>
      </c>
      <c r="E40" s="191" t="s">
        <v>28</v>
      </c>
      <c r="F40" s="25">
        <v>2825000</v>
      </c>
      <c r="G40" s="41">
        <v>-670208</v>
      </c>
      <c r="H40" s="27">
        <f>G40+F40</f>
        <v>2154792</v>
      </c>
      <c r="I40" s="25"/>
      <c r="J40" s="26"/>
      <c r="K40" s="27">
        <v>0</v>
      </c>
      <c r="L40" s="25"/>
      <c r="M40" s="26"/>
      <c r="N40" s="27">
        <v>0</v>
      </c>
      <c r="O40" s="25"/>
      <c r="P40" s="26"/>
      <c r="Q40" s="27"/>
      <c r="R40" s="25"/>
      <c r="S40" s="41"/>
      <c r="T40" s="27">
        <f>R40+S40</f>
        <v>0</v>
      </c>
      <c r="U40" s="25"/>
      <c r="V40" s="41"/>
      <c r="W40" s="27"/>
      <c r="X40" s="25">
        <v>700000</v>
      </c>
      <c r="Y40" s="41">
        <v>-670000</v>
      </c>
      <c r="Z40" s="27">
        <f>X40+Y40</f>
        <v>30000</v>
      </c>
      <c r="AA40" s="25">
        <v>700000</v>
      </c>
      <c r="AB40" s="195">
        <v>0</v>
      </c>
      <c r="AC40" s="27">
        <f>AA40+AB40</f>
        <v>700000</v>
      </c>
      <c r="AD40" s="25">
        <v>700000</v>
      </c>
      <c r="AE40" s="28">
        <v>0</v>
      </c>
      <c r="AF40" s="27">
        <f>AD40+AE40</f>
        <v>700000</v>
      </c>
      <c r="AG40" s="25">
        <v>700000</v>
      </c>
      <c r="AH40" s="28">
        <v>0</v>
      </c>
      <c r="AI40" s="27">
        <f>AG40+AH40</f>
        <v>700000</v>
      </c>
      <c r="AJ40" s="25">
        <v>0</v>
      </c>
      <c r="AK40" s="28">
        <v>0</v>
      </c>
      <c r="AL40" s="27">
        <f>AJ40+AK40</f>
        <v>0</v>
      </c>
      <c r="AM40" s="25">
        <v>0</v>
      </c>
      <c r="AN40" s="192">
        <v>0</v>
      </c>
      <c r="AO40" s="164">
        <f>AM40+AN40</f>
        <v>0</v>
      </c>
      <c r="AP40" s="25">
        <v>0</v>
      </c>
      <c r="AQ40" s="26">
        <v>0</v>
      </c>
      <c r="AR40" s="27">
        <f>AP40+AQ40</f>
        <v>0</v>
      </c>
      <c r="AS40" s="25">
        <v>0</v>
      </c>
      <c r="AT40" s="26">
        <v>0</v>
      </c>
      <c r="AU40" s="27">
        <f>AS40+AT40</f>
        <v>0</v>
      </c>
      <c r="AV40" s="25">
        <v>0</v>
      </c>
      <c r="AW40" s="26">
        <v>0</v>
      </c>
      <c r="AX40" s="27">
        <f>AV40+AW40</f>
        <v>0</v>
      </c>
      <c r="AY40" s="25">
        <v>0</v>
      </c>
      <c r="AZ40" s="26">
        <v>0</v>
      </c>
      <c r="BA40" s="27">
        <f>AY40+AZ40</f>
        <v>0</v>
      </c>
      <c r="BB40" s="25">
        <v>0</v>
      </c>
      <c r="BC40" s="26">
        <v>0</v>
      </c>
      <c r="BD40" s="27">
        <f>BB40+BC40</f>
        <v>0</v>
      </c>
      <c r="BE40" s="25">
        <v>0</v>
      </c>
      <c r="BF40" s="26">
        <v>0</v>
      </c>
      <c r="BG40" s="27">
        <f>BE40+BF40</f>
        <v>0</v>
      </c>
      <c r="BH40" s="29">
        <f t="shared" ref="BH40:BJ40" si="32">I40+L40+O40+R40+U40+X40+AA40+AD40+AG40+AJ40+AM40</f>
        <v>2800000</v>
      </c>
      <c r="BI40" s="84">
        <f>Y40+AB40+AE40+AH40+AK40+AN40</f>
        <v>-670000</v>
      </c>
      <c r="BJ40" s="27">
        <f t="shared" si="32"/>
        <v>2130000</v>
      </c>
      <c r="BK40" s="25">
        <v>25000</v>
      </c>
      <c r="BL40" s="41">
        <v>-208</v>
      </c>
      <c r="BM40" s="27">
        <f>BL40+BK40</f>
        <v>24792</v>
      </c>
      <c r="BN40" s="159">
        <f>BM40+BJ40</f>
        <v>2154792</v>
      </c>
      <c r="BO40" s="110">
        <f t="shared" si="1"/>
        <v>0</v>
      </c>
    </row>
    <row r="41" spans="1:67" s="30" customFormat="1" ht="69.75" customHeight="1" thickBot="1">
      <c r="A41" s="379"/>
      <c r="B41" s="252"/>
      <c r="C41" s="255"/>
      <c r="D41" s="286" t="s">
        <v>14</v>
      </c>
      <c r="E41" s="287"/>
      <c r="F41" s="135">
        <f>F40</f>
        <v>2825000</v>
      </c>
      <c r="G41" s="88">
        <f t="shared" ref="G41:BN41" si="33">G40</f>
        <v>-670208</v>
      </c>
      <c r="H41" s="175">
        <f t="shared" si="33"/>
        <v>2154792</v>
      </c>
      <c r="I41" s="35">
        <f t="shared" si="33"/>
        <v>0</v>
      </c>
      <c r="J41" s="35">
        <f t="shared" si="33"/>
        <v>0</v>
      </c>
      <c r="K41" s="35">
        <f t="shared" si="33"/>
        <v>0</v>
      </c>
      <c r="L41" s="35">
        <f t="shared" si="33"/>
        <v>0</v>
      </c>
      <c r="M41" s="35">
        <f t="shared" si="33"/>
        <v>0</v>
      </c>
      <c r="N41" s="35">
        <f t="shared" si="33"/>
        <v>0</v>
      </c>
      <c r="O41" s="35">
        <f t="shared" si="33"/>
        <v>0</v>
      </c>
      <c r="P41" s="35">
        <f t="shared" si="33"/>
        <v>0</v>
      </c>
      <c r="Q41" s="35">
        <f t="shared" si="33"/>
        <v>0</v>
      </c>
      <c r="R41" s="35">
        <f t="shared" si="33"/>
        <v>0</v>
      </c>
      <c r="S41" s="35">
        <f t="shared" si="33"/>
        <v>0</v>
      </c>
      <c r="T41" s="35">
        <f t="shared" si="33"/>
        <v>0</v>
      </c>
      <c r="U41" s="35">
        <f t="shared" si="33"/>
        <v>0</v>
      </c>
      <c r="V41" s="35">
        <f t="shared" si="33"/>
        <v>0</v>
      </c>
      <c r="W41" s="35">
        <f t="shared" si="33"/>
        <v>0</v>
      </c>
      <c r="X41" s="135">
        <f t="shared" si="33"/>
        <v>700000</v>
      </c>
      <c r="Y41" s="88">
        <f t="shared" si="33"/>
        <v>-670000</v>
      </c>
      <c r="Z41" s="175">
        <f t="shared" si="33"/>
        <v>30000</v>
      </c>
      <c r="AA41" s="135">
        <f t="shared" si="33"/>
        <v>700000</v>
      </c>
      <c r="AB41" s="152">
        <f t="shared" si="33"/>
        <v>0</v>
      </c>
      <c r="AC41" s="175">
        <f t="shared" si="33"/>
        <v>700000</v>
      </c>
      <c r="AD41" s="135">
        <f t="shared" si="33"/>
        <v>700000</v>
      </c>
      <c r="AE41" s="36">
        <f t="shared" si="33"/>
        <v>0</v>
      </c>
      <c r="AF41" s="175">
        <f t="shared" si="33"/>
        <v>700000</v>
      </c>
      <c r="AG41" s="135">
        <f t="shared" si="33"/>
        <v>700000</v>
      </c>
      <c r="AH41" s="36">
        <f t="shared" si="33"/>
        <v>0</v>
      </c>
      <c r="AI41" s="175">
        <f t="shared" si="33"/>
        <v>700000</v>
      </c>
      <c r="AJ41" s="135">
        <f t="shared" si="33"/>
        <v>0</v>
      </c>
      <c r="AK41" s="36">
        <f t="shared" si="33"/>
        <v>0</v>
      </c>
      <c r="AL41" s="175">
        <f t="shared" si="33"/>
        <v>0</v>
      </c>
      <c r="AM41" s="135">
        <f t="shared" si="33"/>
        <v>0</v>
      </c>
      <c r="AN41" s="36">
        <f t="shared" si="33"/>
        <v>0</v>
      </c>
      <c r="AO41" s="190">
        <f t="shared" si="33"/>
        <v>0</v>
      </c>
      <c r="AP41" s="35">
        <f t="shared" si="33"/>
        <v>0</v>
      </c>
      <c r="AQ41" s="35">
        <f t="shared" si="33"/>
        <v>0</v>
      </c>
      <c r="AR41" s="35">
        <f t="shared" si="33"/>
        <v>0</v>
      </c>
      <c r="AS41" s="35">
        <f t="shared" si="33"/>
        <v>0</v>
      </c>
      <c r="AT41" s="35">
        <f t="shared" si="33"/>
        <v>0</v>
      </c>
      <c r="AU41" s="35">
        <f t="shared" si="33"/>
        <v>0</v>
      </c>
      <c r="AV41" s="35">
        <f t="shared" si="33"/>
        <v>0</v>
      </c>
      <c r="AW41" s="35">
        <f t="shared" si="33"/>
        <v>0</v>
      </c>
      <c r="AX41" s="35">
        <f t="shared" si="33"/>
        <v>0</v>
      </c>
      <c r="AY41" s="35">
        <f t="shared" si="33"/>
        <v>0</v>
      </c>
      <c r="AZ41" s="35">
        <f t="shared" si="33"/>
        <v>0</v>
      </c>
      <c r="BA41" s="35">
        <f t="shared" si="33"/>
        <v>0</v>
      </c>
      <c r="BB41" s="35">
        <f t="shared" si="33"/>
        <v>0</v>
      </c>
      <c r="BC41" s="35">
        <f t="shared" si="33"/>
        <v>0</v>
      </c>
      <c r="BD41" s="35">
        <f t="shared" si="33"/>
        <v>0</v>
      </c>
      <c r="BE41" s="35">
        <f t="shared" si="33"/>
        <v>0</v>
      </c>
      <c r="BF41" s="35">
        <f t="shared" si="33"/>
        <v>0</v>
      </c>
      <c r="BG41" s="35">
        <f t="shared" si="33"/>
        <v>0</v>
      </c>
      <c r="BH41" s="135">
        <f t="shared" si="33"/>
        <v>2800000</v>
      </c>
      <c r="BI41" s="36">
        <f t="shared" si="33"/>
        <v>-670000</v>
      </c>
      <c r="BJ41" s="175">
        <f t="shared" si="33"/>
        <v>2130000</v>
      </c>
      <c r="BK41" s="135">
        <f t="shared" si="33"/>
        <v>25000</v>
      </c>
      <c r="BL41" s="36">
        <f t="shared" si="33"/>
        <v>-208</v>
      </c>
      <c r="BM41" s="175">
        <f t="shared" si="33"/>
        <v>24792</v>
      </c>
      <c r="BN41" s="160">
        <f t="shared" si="33"/>
        <v>2154792</v>
      </c>
      <c r="BO41" s="110">
        <f t="shared" si="1"/>
        <v>0</v>
      </c>
    </row>
    <row r="42" spans="1:67" ht="32.25" customHeight="1" thickTop="1">
      <c r="A42" s="386" t="s">
        <v>33</v>
      </c>
      <c r="B42" s="316"/>
      <c r="C42" s="317"/>
      <c r="D42" s="320" t="s">
        <v>27</v>
      </c>
      <c r="E42" s="321"/>
      <c r="F42" s="196">
        <f t="shared" ref="F42:BN42" si="34">F6</f>
        <v>13435990</v>
      </c>
      <c r="G42" s="197">
        <f t="shared" si="34"/>
        <v>-1209672</v>
      </c>
      <c r="H42" s="198">
        <f t="shared" si="34"/>
        <v>12226318</v>
      </c>
      <c r="I42" s="199">
        <f t="shared" si="34"/>
        <v>0</v>
      </c>
      <c r="J42" s="197">
        <f t="shared" si="34"/>
        <v>0</v>
      </c>
      <c r="K42" s="197">
        <f t="shared" si="34"/>
        <v>0</v>
      </c>
      <c r="L42" s="197">
        <f t="shared" si="34"/>
        <v>0</v>
      </c>
      <c r="M42" s="197">
        <f t="shared" si="34"/>
        <v>0</v>
      </c>
      <c r="N42" s="197">
        <f t="shared" si="34"/>
        <v>0</v>
      </c>
      <c r="O42" s="197">
        <f t="shared" si="34"/>
        <v>0</v>
      </c>
      <c r="P42" s="197">
        <f t="shared" si="34"/>
        <v>0</v>
      </c>
      <c r="Q42" s="197">
        <f t="shared" si="34"/>
        <v>0</v>
      </c>
      <c r="R42" s="197">
        <f t="shared" si="34"/>
        <v>0</v>
      </c>
      <c r="S42" s="197">
        <f t="shared" si="34"/>
        <v>0</v>
      </c>
      <c r="T42" s="197">
        <f t="shared" si="34"/>
        <v>0</v>
      </c>
      <c r="U42" s="197">
        <f t="shared" si="34"/>
        <v>0</v>
      </c>
      <c r="V42" s="197">
        <f t="shared" si="34"/>
        <v>0</v>
      </c>
      <c r="W42" s="200">
        <f t="shared" si="34"/>
        <v>0</v>
      </c>
      <c r="X42" s="196">
        <f t="shared" si="34"/>
        <v>13278258</v>
      </c>
      <c r="Y42" s="197">
        <f t="shared" si="34"/>
        <v>-1209672</v>
      </c>
      <c r="Z42" s="198">
        <f t="shared" si="34"/>
        <v>12068586</v>
      </c>
      <c r="AA42" s="196">
        <f t="shared" si="34"/>
        <v>0</v>
      </c>
      <c r="AB42" s="197">
        <f t="shared" si="34"/>
        <v>0</v>
      </c>
      <c r="AC42" s="198">
        <f t="shared" si="34"/>
        <v>0</v>
      </c>
      <c r="AD42" s="199">
        <f t="shared" si="34"/>
        <v>0</v>
      </c>
      <c r="AE42" s="197">
        <f t="shared" si="34"/>
        <v>0</v>
      </c>
      <c r="AF42" s="200">
        <f t="shared" si="34"/>
        <v>0</v>
      </c>
      <c r="AG42" s="196">
        <f t="shared" si="34"/>
        <v>0</v>
      </c>
      <c r="AH42" s="197">
        <f t="shared" si="34"/>
        <v>0</v>
      </c>
      <c r="AI42" s="198">
        <f t="shared" si="34"/>
        <v>0</v>
      </c>
      <c r="AJ42" s="199">
        <f t="shared" si="34"/>
        <v>0</v>
      </c>
      <c r="AK42" s="197">
        <f t="shared" si="34"/>
        <v>0</v>
      </c>
      <c r="AL42" s="200">
        <f t="shared" si="34"/>
        <v>0</v>
      </c>
      <c r="AM42" s="196">
        <f t="shared" si="34"/>
        <v>0</v>
      </c>
      <c r="AN42" s="197">
        <f t="shared" si="34"/>
        <v>0</v>
      </c>
      <c r="AO42" s="198">
        <f t="shared" si="34"/>
        <v>0</v>
      </c>
      <c r="AP42" s="199">
        <f t="shared" si="34"/>
        <v>0</v>
      </c>
      <c r="AQ42" s="197">
        <f t="shared" si="34"/>
        <v>0</v>
      </c>
      <c r="AR42" s="197">
        <f t="shared" si="34"/>
        <v>0</v>
      </c>
      <c r="AS42" s="197">
        <f t="shared" si="34"/>
        <v>0</v>
      </c>
      <c r="AT42" s="197">
        <f t="shared" si="34"/>
        <v>0</v>
      </c>
      <c r="AU42" s="197">
        <f t="shared" si="34"/>
        <v>0</v>
      </c>
      <c r="AV42" s="197">
        <f t="shared" si="34"/>
        <v>0</v>
      </c>
      <c r="AW42" s="197">
        <f t="shared" si="34"/>
        <v>0</v>
      </c>
      <c r="AX42" s="197">
        <f t="shared" si="34"/>
        <v>0</v>
      </c>
      <c r="AY42" s="197">
        <f t="shared" si="34"/>
        <v>0</v>
      </c>
      <c r="AZ42" s="197">
        <f t="shared" si="34"/>
        <v>0</v>
      </c>
      <c r="BA42" s="197">
        <f t="shared" si="34"/>
        <v>0</v>
      </c>
      <c r="BB42" s="197">
        <f t="shared" si="34"/>
        <v>0</v>
      </c>
      <c r="BC42" s="197">
        <f t="shared" si="34"/>
        <v>0</v>
      </c>
      <c r="BD42" s="197">
        <f t="shared" si="34"/>
        <v>0</v>
      </c>
      <c r="BE42" s="197">
        <f t="shared" si="34"/>
        <v>0</v>
      </c>
      <c r="BF42" s="197">
        <f t="shared" si="34"/>
        <v>0</v>
      </c>
      <c r="BG42" s="197">
        <f t="shared" si="34"/>
        <v>0</v>
      </c>
      <c r="BH42" s="197">
        <f t="shared" si="34"/>
        <v>13278258</v>
      </c>
      <c r="BI42" s="197">
        <f t="shared" si="34"/>
        <v>-1209672</v>
      </c>
      <c r="BJ42" s="200">
        <f t="shared" si="34"/>
        <v>12068586</v>
      </c>
      <c r="BK42" s="196">
        <f t="shared" si="34"/>
        <v>157732</v>
      </c>
      <c r="BL42" s="197">
        <f t="shared" si="34"/>
        <v>0</v>
      </c>
      <c r="BM42" s="198">
        <f t="shared" si="34"/>
        <v>157732</v>
      </c>
      <c r="BN42" s="387">
        <f t="shared" si="34"/>
        <v>12226318</v>
      </c>
      <c r="BO42" s="110">
        <f t="shared" si="1"/>
        <v>0</v>
      </c>
    </row>
    <row r="43" spans="1:67" ht="32.25" customHeight="1">
      <c r="A43" s="388"/>
      <c r="B43" s="389"/>
      <c r="C43" s="318"/>
      <c r="D43" s="314" t="s">
        <v>30</v>
      </c>
      <c r="E43" s="315"/>
      <c r="F43" s="201">
        <f t="shared" ref="F43:BN43" si="35">F9+F19+F37+F40+F35</f>
        <v>148457418</v>
      </c>
      <c r="G43" s="202">
        <f t="shared" si="35"/>
        <v>-3743513</v>
      </c>
      <c r="H43" s="203">
        <f t="shared" si="35"/>
        <v>144713905</v>
      </c>
      <c r="I43" s="204">
        <f t="shared" si="35"/>
        <v>0</v>
      </c>
      <c r="J43" s="205">
        <f t="shared" si="35"/>
        <v>0</v>
      </c>
      <c r="K43" s="205">
        <f t="shared" si="35"/>
        <v>0</v>
      </c>
      <c r="L43" s="205">
        <f t="shared" si="35"/>
        <v>0</v>
      </c>
      <c r="M43" s="205">
        <f t="shared" si="35"/>
        <v>0</v>
      </c>
      <c r="N43" s="205">
        <f t="shared" si="35"/>
        <v>0</v>
      </c>
      <c r="O43" s="205">
        <f t="shared" si="35"/>
        <v>0</v>
      </c>
      <c r="P43" s="205">
        <f t="shared" si="35"/>
        <v>0</v>
      </c>
      <c r="Q43" s="205">
        <f t="shared" si="35"/>
        <v>0</v>
      </c>
      <c r="R43" s="205">
        <f t="shared" si="35"/>
        <v>0</v>
      </c>
      <c r="S43" s="205">
        <f t="shared" si="35"/>
        <v>0</v>
      </c>
      <c r="T43" s="205">
        <f t="shared" si="35"/>
        <v>0</v>
      </c>
      <c r="U43" s="205">
        <f t="shared" si="35"/>
        <v>0</v>
      </c>
      <c r="V43" s="205">
        <f t="shared" si="35"/>
        <v>0</v>
      </c>
      <c r="W43" s="206">
        <f t="shared" si="35"/>
        <v>0</v>
      </c>
      <c r="X43" s="201">
        <f t="shared" si="35"/>
        <v>33409776</v>
      </c>
      <c r="Y43" s="202">
        <f t="shared" si="35"/>
        <v>-2156830</v>
      </c>
      <c r="Z43" s="203">
        <f t="shared" si="35"/>
        <v>31252946</v>
      </c>
      <c r="AA43" s="201">
        <f t="shared" si="35"/>
        <v>28926911</v>
      </c>
      <c r="AB43" s="202">
        <f t="shared" si="35"/>
        <v>-783358</v>
      </c>
      <c r="AC43" s="203">
        <f t="shared" si="35"/>
        <v>28143553</v>
      </c>
      <c r="AD43" s="204">
        <f t="shared" si="35"/>
        <v>30252850</v>
      </c>
      <c r="AE43" s="202">
        <f t="shared" si="35"/>
        <v>-999358</v>
      </c>
      <c r="AF43" s="206">
        <f t="shared" si="35"/>
        <v>29253492</v>
      </c>
      <c r="AG43" s="201">
        <f t="shared" si="35"/>
        <v>2066000</v>
      </c>
      <c r="AH43" s="202">
        <f t="shared" si="35"/>
        <v>216000</v>
      </c>
      <c r="AI43" s="203">
        <f t="shared" si="35"/>
        <v>2282000</v>
      </c>
      <c r="AJ43" s="204">
        <f t="shared" si="35"/>
        <v>1637000</v>
      </c>
      <c r="AK43" s="205">
        <f t="shared" si="35"/>
        <v>0</v>
      </c>
      <c r="AL43" s="206">
        <f t="shared" si="35"/>
        <v>1637000</v>
      </c>
      <c r="AM43" s="201">
        <f t="shared" si="35"/>
        <v>1964000</v>
      </c>
      <c r="AN43" s="205">
        <f t="shared" si="35"/>
        <v>0</v>
      </c>
      <c r="AO43" s="203">
        <f t="shared" si="35"/>
        <v>1964000</v>
      </c>
      <c r="AP43" s="204">
        <f t="shared" si="35"/>
        <v>0</v>
      </c>
      <c r="AQ43" s="205">
        <f t="shared" si="35"/>
        <v>0</v>
      </c>
      <c r="AR43" s="205">
        <f t="shared" si="35"/>
        <v>0</v>
      </c>
      <c r="AS43" s="205">
        <f t="shared" si="35"/>
        <v>0</v>
      </c>
      <c r="AT43" s="205">
        <f t="shared" si="35"/>
        <v>0</v>
      </c>
      <c r="AU43" s="205">
        <f t="shared" si="35"/>
        <v>0</v>
      </c>
      <c r="AV43" s="205">
        <f t="shared" si="35"/>
        <v>0</v>
      </c>
      <c r="AW43" s="205">
        <f t="shared" si="35"/>
        <v>0</v>
      </c>
      <c r="AX43" s="205">
        <f t="shared" si="35"/>
        <v>0</v>
      </c>
      <c r="AY43" s="205">
        <f t="shared" si="35"/>
        <v>0</v>
      </c>
      <c r="AZ43" s="205">
        <f t="shared" si="35"/>
        <v>0</v>
      </c>
      <c r="BA43" s="205">
        <f t="shared" si="35"/>
        <v>0</v>
      </c>
      <c r="BB43" s="205">
        <f t="shared" si="35"/>
        <v>0</v>
      </c>
      <c r="BC43" s="205">
        <f t="shared" si="35"/>
        <v>0</v>
      </c>
      <c r="BD43" s="205">
        <f t="shared" si="35"/>
        <v>0</v>
      </c>
      <c r="BE43" s="205">
        <f t="shared" si="35"/>
        <v>0</v>
      </c>
      <c r="BF43" s="205">
        <f t="shared" si="35"/>
        <v>0</v>
      </c>
      <c r="BG43" s="205">
        <f t="shared" si="35"/>
        <v>0</v>
      </c>
      <c r="BH43" s="205">
        <f t="shared" si="35"/>
        <v>98256537</v>
      </c>
      <c r="BI43" s="202">
        <f t="shared" si="35"/>
        <v>-3723546</v>
      </c>
      <c r="BJ43" s="206">
        <f t="shared" si="35"/>
        <v>94532991</v>
      </c>
      <c r="BK43" s="201">
        <f t="shared" si="35"/>
        <v>50200881</v>
      </c>
      <c r="BL43" s="202">
        <f t="shared" si="35"/>
        <v>-19967</v>
      </c>
      <c r="BM43" s="203">
        <f t="shared" si="35"/>
        <v>50180914</v>
      </c>
      <c r="BN43" s="390">
        <f t="shared" si="35"/>
        <v>144713905</v>
      </c>
      <c r="BO43" s="110">
        <f t="shared" si="1"/>
        <v>0</v>
      </c>
    </row>
    <row r="44" spans="1:67" ht="32.25" customHeight="1">
      <c r="A44" s="388"/>
      <c r="B44" s="389"/>
      <c r="C44" s="318"/>
      <c r="D44" s="306" t="s">
        <v>31</v>
      </c>
      <c r="E44" s="307"/>
      <c r="F44" s="201">
        <f t="shared" ref="F44:BN44" si="36">F30</f>
        <v>170719259</v>
      </c>
      <c r="G44" s="205">
        <f t="shared" si="36"/>
        <v>0</v>
      </c>
      <c r="H44" s="203">
        <f t="shared" si="36"/>
        <v>170719259</v>
      </c>
      <c r="I44" s="204">
        <f t="shared" si="36"/>
        <v>0</v>
      </c>
      <c r="J44" s="205">
        <f t="shared" si="36"/>
        <v>0</v>
      </c>
      <c r="K44" s="205">
        <f t="shared" si="36"/>
        <v>0</v>
      </c>
      <c r="L44" s="205">
        <f t="shared" si="36"/>
        <v>0</v>
      </c>
      <c r="M44" s="205">
        <f t="shared" si="36"/>
        <v>0</v>
      </c>
      <c r="N44" s="205">
        <f t="shared" si="36"/>
        <v>0</v>
      </c>
      <c r="O44" s="205">
        <f t="shared" si="36"/>
        <v>0</v>
      </c>
      <c r="P44" s="205">
        <f t="shared" si="36"/>
        <v>0</v>
      </c>
      <c r="Q44" s="205">
        <f t="shared" si="36"/>
        <v>0</v>
      </c>
      <c r="R44" s="205">
        <f t="shared" si="36"/>
        <v>0</v>
      </c>
      <c r="S44" s="205">
        <f t="shared" si="36"/>
        <v>0</v>
      </c>
      <c r="T44" s="205">
        <f t="shared" si="36"/>
        <v>0</v>
      </c>
      <c r="U44" s="205">
        <f t="shared" si="36"/>
        <v>0</v>
      </c>
      <c r="V44" s="205">
        <f t="shared" si="36"/>
        <v>0</v>
      </c>
      <c r="W44" s="206">
        <f t="shared" si="36"/>
        <v>0</v>
      </c>
      <c r="X44" s="201">
        <f t="shared" si="36"/>
        <v>9161200</v>
      </c>
      <c r="Y44" s="205">
        <f t="shared" si="36"/>
        <v>-6066698</v>
      </c>
      <c r="Z44" s="203">
        <f t="shared" si="36"/>
        <v>3094502</v>
      </c>
      <c r="AA44" s="201">
        <f t="shared" si="36"/>
        <v>24414676</v>
      </c>
      <c r="AB44" s="205">
        <f t="shared" si="36"/>
        <v>0</v>
      </c>
      <c r="AC44" s="203">
        <f t="shared" si="36"/>
        <v>24414676</v>
      </c>
      <c r="AD44" s="204">
        <f t="shared" si="36"/>
        <v>43745640</v>
      </c>
      <c r="AE44" s="205">
        <f t="shared" si="36"/>
        <v>0</v>
      </c>
      <c r="AF44" s="206">
        <f t="shared" si="36"/>
        <v>43745640</v>
      </c>
      <c r="AG44" s="201">
        <f t="shared" si="36"/>
        <v>44258839</v>
      </c>
      <c r="AH44" s="205">
        <f t="shared" si="36"/>
        <v>0</v>
      </c>
      <c r="AI44" s="203">
        <f t="shared" si="36"/>
        <v>44258839</v>
      </c>
      <c r="AJ44" s="204">
        <f t="shared" si="36"/>
        <v>49138904</v>
      </c>
      <c r="AK44" s="205">
        <f t="shared" si="36"/>
        <v>6066698</v>
      </c>
      <c r="AL44" s="206">
        <f t="shared" si="36"/>
        <v>55205602</v>
      </c>
      <c r="AM44" s="201">
        <f t="shared" si="36"/>
        <v>0</v>
      </c>
      <c r="AN44" s="205">
        <f t="shared" si="36"/>
        <v>0</v>
      </c>
      <c r="AO44" s="203">
        <f t="shared" si="36"/>
        <v>0</v>
      </c>
      <c r="AP44" s="204">
        <f t="shared" si="36"/>
        <v>0</v>
      </c>
      <c r="AQ44" s="205">
        <f t="shared" si="36"/>
        <v>0</v>
      </c>
      <c r="AR44" s="205">
        <f t="shared" si="36"/>
        <v>0</v>
      </c>
      <c r="AS44" s="205">
        <f t="shared" si="36"/>
        <v>0</v>
      </c>
      <c r="AT44" s="205">
        <f t="shared" si="36"/>
        <v>0</v>
      </c>
      <c r="AU44" s="205">
        <f t="shared" si="36"/>
        <v>0</v>
      </c>
      <c r="AV44" s="205">
        <f t="shared" si="36"/>
        <v>0</v>
      </c>
      <c r="AW44" s="205">
        <f t="shared" si="36"/>
        <v>0</v>
      </c>
      <c r="AX44" s="205">
        <f t="shared" si="36"/>
        <v>0</v>
      </c>
      <c r="AY44" s="205">
        <f t="shared" si="36"/>
        <v>0</v>
      </c>
      <c r="AZ44" s="205">
        <f t="shared" si="36"/>
        <v>0</v>
      </c>
      <c r="BA44" s="205">
        <f t="shared" si="36"/>
        <v>0</v>
      </c>
      <c r="BB44" s="205">
        <f t="shared" si="36"/>
        <v>0</v>
      </c>
      <c r="BC44" s="205">
        <f t="shared" si="36"/>
        <v>0</v>
      </c>
      <c r="BD44" s="205">
        <f t="shared" si="36"/>
        <v>0</v>
      </c>
      <c r="BE44" s="205">
        <f t="shared" si="36"/>
        <v>0</v>
      </c>
      <c r="BF44" s="205">
        <f t="shared" si="36"/>
        <v>0</v>
      </c>
      <c r="BG44" s="205">
        <f t="shared" si="36"/>
        <v>0</v>
      </c>
      <c r="BH44" s="205">
        <f t="shared" si="36"/>
        <v>170719259</v>
      </c>
      <c r="BI44" s="205">
        <f t="shared" si="36"/>
        <v>0</v>
      </c>
      <c r="BJ44" s="206">
        <f t="shared" si="36"/>
        <v>170719259</v>
      </c>
      <c r="BK44" s="201">
        <f t="shared" si="36"/>
        <v>0</v>
      </c>
      <c r="BL44" s="205">
        <f t="shared" si="36"/>
        <v>0</v>
      </c>
      <c r="BM44" s="203">
        <f t="shared" si="36"/>
        <v>0</v>
      </c>
      <c r="BN44" s="390">
        <f t="shared" si="36"/>
        <v>170719259</v>
      </c>
      <c r="BO44" s="110">
        <f t="shared" si="1"/>
        <v>0</v>
      </c>
    </row>
    <row r="45" spans="1:67" ht="32.25" customHeight="1">
      <c r="A45" s="388"/>
      <c r="B45" s="389"/>
      <c r="C45" s="318"/>
      <c r="D45" s="306" t="s">
        <v>32</v>
      </c>
      <c r="E45" s="307"/>
      <c r="F45" s="201">
        <f>F20</f>
        <v>21669750</v>
      </c>
      <c r="G45" s="205">
        <f t="shared" ref="G45:BN45" si="37">G20</f>
        <v>2350074</v>
      </c>
      <c r="H45" s="203">
        <f t="shared" si="37"/>
        <v>24019824</v>
      </c>
      <c r="I45" s="204">
        <f t="shared" si="37"/>
        <v>0</v>
      </c>
      <c r="J45" s="205">
        <f t="shared" si="37"/>
        <v>0</v>
      </c>
      <c r="K45" s="205">
        <f t="shared" si="37"/>
        <v>0</v>
      </c>
      <c r="L45" s="205">
        <f t="shared" si="37"/>
        <v>0</v>
      </c>
      <c r="M45" s="205">
        <f t="shared" si="37"/>
        <v>0</v>
      </c>
      <c r="N45" s="205">
        <f t="shared" si="37"/>
        <v>0</v>
      </c>
      <c r="O45" s="205">
        <f t="shared" si="37"/>
        <v>0</v>
      </c>
      <c r="P45" s="205">
        <f t="shared" si="37"/>
        <v>0</v>
      </c>
      <c r="Q45" s="205">
        <f t="shared" si="37"/>
        <v>0</v>
      </c>
      <c r="R45" s="205">
        <f t="shared" si="37"/>
        <v>0</v>
      </c>
      <c r="S45" s="205">
        <f t="shared" si="37"/>
        <v>0</v>
      </c>
      <c r="T45" s="205">
        <f t="shared" si="37"/>
        <v>0</v>
      </c>
      <c r="U45" s="205">
        <f t="shared" si="37"/>
        <v>0</v>
      </c>
      <c r="V45" s="205">
        <f t="shared" si="37"/>
        <v>0</v>
      </c>
      <c r="W45" s="206">
        <f t="shared" si="37"/>
        <v>0</v>
      </c>
      <c r="X45" s="201">
        <f t="shared" si="37"/>
        <v>4404325</v>
      </c>
      <c r="Y45" s="205">
        <f t="shared" si="37"/>
        <v>783358</v>
      </c>
      <c r="Z45" s="203">
        <f t="shared" si="37"/>
        <v>5187683</v>
      </c>
      <c r="AA45" s="201">
        <f t="shared" si="37"/>
        <v>4404325</v>
      </c>
      <c r="AB45" s="205">
        <f t="shared" si="37"/>
        <v>783358</v>
      </c>
      <c r="AC45" s="203">
        <f t="shared" si="37"/>
        <v>5187683</v>
      </c>
      <c r="AD45" s="204">
        <f t="shared" si="37"/>
        <v>4404325</v>
      </c>
      <c r="AE45" s="205">
        <f t="shared" si="37"/>
        <v>783358</v>
      </c>
      <c r="AF45" s="206">
        <f t="shared" si="37"/>
        <v>5187683</v>
      </c>
      <c r="AG45" s="201">
        <f t="shared" si="37"/>
        <v>0</v>
      </c>
      <c r="AH45" s="205">
        <f t="shared" si="37"/>
        <v>0</v>
      </c>
      <c r="AI45" s="203">
        <f t="shared" si="37"/>
        <v>0</v>
      </c>
      <c r="AJ45" s="204">
        <f t="shared" si="37"/>
        <v>0</v>
      </c>
      <c r="AK45" s="205">
        <f t="shared" si="37"/>
        <v>0</v>
      </c>
      <c r="AL45" s="206">
        <f t="shared" si="37"/>
        <v>0</v>
      </c>
      <c r="AM45" s="201">
        <f t="shared" si="37"/>
        <v>0</v>
      </c>
      <c r="AN45" s="205">
        <f t="shared" si="37"/>
        <v>0</v>
      </c>
      <c r="AO45" s="203">
        <f t="shared" si="37"/>
        <v>0</v>
      </c>
      <c r="AP45" s="204">
        <f t="shared" si="37"/>
        <v>0</v>
      </c>
      <c r="AQ45" s="205">
        <f t="shared" si="37"/>
        <v>0</v>
      </c>
      <c r="AR45" s="205">
        <f t="shared" si="37"/>
        <v>0</v>
      </c>
      <c r="AS45" s="205">
        <f t="shared" si="37"/>
        <v>0</v>
      </c>
      <c r="AT45" s="205">
        <f t="shared" si="37"/>
        <v>0</v>
      </c>
      <c r="AU45" s="205">
        <f t="shared" si="37"/>
        <v>0</v>
      </c>
      <c r="AV45" s="205">
        <f t="shared" si="37"/>
        <v>0</v>
      </c>
      <c r="AW45" s="205">
        <f t="shared" si="37"/>
        <v>0</v>
      </c>
      <c r="AX45" s="205">
        <f t="shared" si="37"/>
        <v>0</v>
      </c>
      <c r="AY45" s="205">
        <f t="shared" si="37"/>
        <v>0</v>
      </c>
      <c r="AZ45" s="205">
        <f t="shared" si="37"/>
        <v>0</v>
      </c>
      <c r="BA45" s="205">
        <f t="shared" si="37"/>
        <v>0</v>
      </c>
      <c r="BB45" s="205">
        <f t="shared" si="37"/>
        <v>0</v>
      </c>
      <c r="BC45" s="205">
        <f t="shared" si="37"/>
        <v>0</v>
      </c>
      <c r="BD45" s="205">
        <f t="shared" si="37"/>
        <v>0</v>
      </c>
      <c r="BE45" s="205">
        <f t="shared" si="37"/>
        <v>0</v>
      </c>
      <c r="BF45" s="205">
        <f t="shared" si="37"/>
        <v>0</v>
      </c>
      <c r="BG45" s="205">
        <f t="shared" si="37"/>
        <v>0</v>
      </c>
      <c r="BH45" s="205">
        <f t="shared" si="37"/>
        <v>13212975</v>
      </c>
      <c r="BI45" s="205">
        <f t="shared" si="37"/>
        <v>2350074</v>
      </c>
      <c r="BJ45" s="206">
        <f t="shared" si="37"/>
        <v>15563049</v>
      </c>
      <c r="BK45" s="201">
        <f t="shared" si="37"/>
        <v>8456775</v>
      </c>
      <c r="BL45" s="205">
        <f t="shared" si="37"/>
        <v>0</v>
      </c>
      <c r="BM45" s="203">
        <f t="shared" si="37"/>
        <v>8456775</v>
      </c>
      <c r="BN45" s="390">
        <f t="shared" si="37"/>
        <v>24019824</v>
      </c>
      <c r="BO45" s="110">
        <f t="shared" si="1"/>
        <v>0</v>
      </c>
    </row>
    <row r="46" spans="1:67" ht="32.25" customHeight="1" thickBot="1">
      <c r="A46" s="391"/>
      <c r="B46" s="311"/>
      <c r="C46" s="319"/>
      <c r="D46" s="308" t="s">
        <v>34</v>
      </c>
      <c r="E46" s="309"/>
      <c r="F46" s="207">
        <f t="shared" ref="F46:BN46" si="38">F12+F30+F21+F37+F41+F36</f>
        <v>354282417</v>
      </c>
      <c r="G46" s="208">
        <f t="shared" si="38"/>
        <v>-2603111</v>
      </c>
      <c r="H46" s="209">
        <f t="shared" si="38"/>
        <v>351679306</v>
      </c>
      <c r="I46" s="210">
        <f t="shared" si="38"/>
        <v>0</v>
      </c>
      <c r="J46" s="208">
        <f t="shared" si="38"/>
        <v>0</v>
      </c>
      <c r="K46" s="208">
        <f t="shared" si="38"/>
        <v>0</v>
      </c>
      <c r="L46" s="208">
        <f t="shared" si="38"/>
        <v>0</v>
      </c>
      <c r="M46" s="208">
        <f t="shared" si="38"/>
        <v>0</v>
      </c>
      <c r="N46" s="208">
        <f t="shared" si="38"/>
        <v>0</v>
      </c>
      <c r="O46" s="208">
        <f t="shared" si="38"/>
        <v>0</v>
      </c>
      <c r="P46" s="208">
        <f t="shared" si="38"/>
        <v>0</v>
      </c>
      <c r="Q46" s="208">
        <f t="shared" si="38"/>
        <v>0</v>
      </c>
      <c r="R46" s="208">
        <f t="shared" si="38"/>
        <v>0</v>
      </c>
      <c r="S46" s="208">
        <f t="shared" si="38"/>
        <v>0</v>
      </c>
      <c r="T46" s="208">
        <f t="shared" si="38"/>
        <v>0</v>
      </c>
      <c r="U46" s="208">
        <f t="shared" si="38"/>
        <v>0</v>
      </c>
      <c r="V46" s="208">
        <f t="shared" si="38"/>
        <v>0</v>
      </c>
      <c r="W46" s="211">
        <f t="shared" si="38"/>
        <v>0</v>
      </c>
      <c r="X46" s="207">
        <f t="shared" si="38"/>
        <v>60253559</v>
      </c>
      <c r="Y46" s="208">
        <f t="shared" si="38"/>
        <v>-8649842</v>
      </c>
      <c r="Z46" s="209">
        <f t="shared" si="38"/>
        <v>51603717</v>
      </c>
      <c r="AA46" s="207">
        <f t="shared" si="38"/>
        <v>57745912</v>
      </c>
      <c r="AB46" s="208">
        <f t="shared" si="38"/>
        <v>0</v>
      </c>
      <c r="AC46" s="209">
        <f t="shared" si="38"/>
        <v>57745912</v>
      </c>
      <c r="AD46" s="210">
        <f t="shared" si="38"/>
        <v>78402815</v>
      </c>
      <c r="AE46" s="208">
        <f t="shared" si="38"/>
        <v>-216000</v>
      </c>
      <c r="AF46" s="211">
        <f t="shared" si="38"/>
        <v>78186815</v>
      </c>
      <c r="AG46" s="207">
        <f t="shared" si="38"/>
        <v>46324839</v>
      </c>
      <c r="AH46" s="208">
        <f t="shared" si="38"/>
        <v>216000</v>
      </c>
      <c r="AI46" s="209">
        <f t="shared" si="38"/>
        <v>46540839</v>
      </c>
      <c r="AJ46" s="210">
        <f t="shared" si="38"/>
        <v>50775904</v>
      </c>
      <c r="AK46" s="208">
        <f t="shared" si="38"/>
        <v>6066698</v>
      </c>
      <c r="AL46" s="211">
        <f t="shared" si="38"/>
        <v>56842602</v>
      </c>
      <c r="AM46" s="207">
        <f t="shared" si="38"/>
        <v>1964000</v>
      </c>
      <c r="AN46" s="208">
        <f t="shared" si="38"/>
        <v>0</v>
      </c>
      <c r="AO46" s="209">
        <f t="shared" si="38"/>
        <v>1964000</v>
      </c>
      <c r="AP46" s="210">
        <f t="shared" si="38"/>
        <v>0</v>
      </c>
      <c r="AQ46" s="208">
        <f t="shared" si="38"/>
        <v>0</v>
      </c>
      <c r="AR46" s="208">
        <f t="shared" si="38"/>
        <v>0</v>
      </c>
      <c r="AS46" s="208">
        <f t="shared" si="38"/>
        <v>0</v>
      </c>
      <c r="AT46" s="208">
        <f t="shared" si="38"/>
        <v>0</v>
      </c>
      <c r="AU46" s="208">
        <f t="shared" si="38"/>
        <v>0</v>
      </c>
      <c r="AV46" s="208">
        <f t="shared" si="38"/>
        <v>0</v>
      </c>
      <c r="AW46" s="208">
        <f t="shared" si="38"/>
        <v>0</v>
      </c>
      <c r="AX46" s="208">
        <f t="shared" si="38"/>
        <v>0</v>
      </c>
      <c r="AY46" s="208">
        <f t="shared" si="38"/>
        <v>0</v>
      </c>
      <c r="AZ46" s="208">
        <f t="shared" si="38"/>
        <v>0</v>
      </c>
      <c r="BA46" s="208">
        <f t="shared" si="38"/>
        <v>0</v>
      </c>
      <c r="BB46" s="208">
        <f t="shared" si="38"/>
        <v>0</v>
      </c>
      <c r="BC46" s="208">
        <f t="shared" si="38"/>
        <v>0</v>
      </c>
      <c r="BD46" s="208">
        <f t="shared" si="38"/>
        <v>0</v>
      </c>
      <c r="BE46" s="208">
        <f t="shared" si="38"/>
        <v>0</v>
      </c>
      <c r="BF46" s="208">
        <f t="shared" si="38"/>
        <v>0</v>
      </c>
      <c r="BG46" s="208">
        <f t="shared" si="38"/>
        <v>0</v>
      </c>
      <c r="BH46" s="208">
        <f t="shared" si="38"/>
        <v>295467029</v>
      </c>
      <c r="BI46" s="208">
        <f t="shared" si="38"/>
        <v>-2583144</v>
      </c>
      <c r="BJ46" s="211">
        <f t="shared" si="38"/>
        <v>292883885</v>
      </c>
      <c r="BK46" s="207">
        <f t="shared" si="38"/>
        <v>58815388</v>
      </c>
      <c r="BL46" s="208">
        <f t="shared" si="38"/>
        <v>-19967</v>
      </c>
      <c r="BM46" s="209">
        <f t="shared" si="38"/>
        <v>58795421</v>
      </c>
      <c r="BN46" s="392">
        <f t="shared" si="38"/>
        <v>351679306</v>
      </c>
      <c r="BO46" s="110">
        <f t="shared" si="1"/>
        <v>0</v>
      </c>
    </row>
    <row r="47" spans="1:67" ht="32.25" customHeight="1">
      <c r="A47" s="393" t="s">
        <v>35</v>
      </c>
      <c r="B47" s="310"/>
      <c r="C47" s="310"/>
      <c r="D47" s="312" t="s">
        <v>27</v>
      </c>
      <c r="E47" s="313"/>
      <c r="F47" s="212">
        <f t="shared" ref="F47:BN47" si="39">F7+F15</f>
        <v>236312750</v>
      </c>
      <c r="G47" s="213">
        <f t="shared" si="39"/>
        <v>-72079246</v>
      </c>
      <c r="H47" s="214">
        <f t="shared" si="39"/>
        <v>164233504</v>
      </c>
      <c r="I47" s="215">
        <f t="shared" si="39"/>
        <v>0</v>
      </c>
      <c r="J47" s="213">
        <f t="shared" si="39"/>
        <v>0</v>
      </c>
      <c r="K47" s="213">
        <f t="shared" si="39"/>
        <v>0</v>
      </c>
      <c r="L47" s="213">
        <f t="shared" si="39"/>
        <v>0</v>
      </c>
      <c r="M47" s="213">
        <f t="shared" si="39"/>
        <v>0</v>
      </c>
      <c r="N47" s="213">
        <f t="shared" si="39"/>
        <v>0</v>
      </c>
      <c r="O47" s="213">
        <f t="shared" si="39"/>
        <v>0</v>
      </c>
      <c r="P47" s="213">
        <f t="shared" si="39"/>
        <v>0</v>
      </c>
      <c r="Q47" s="213">
        <f t="shared" si="39"/>
        <v>0</v>
      </c>
      <c r="R47" s="213">
        <f t="shared" si="39"/>
        <v>0</v>
      </c>
      <c r="S47" s="213">
        <f t="shared" si="39"/>
        <v>0</v>
      </c>
      <c r="T47" s="213">
        <f t="shared" si="39"/>
        <v>0</v>
      </c>
      <c r="U47" s="213">
        <f t="shared" si="39"/>
        <v>0</v>
      </c>
      <c r="V47" s="213">
        <f t="shared" si="39"/>
        <v>0</v>
      </c>
      <c r="W47" s="216">
        <f t="shared" si="39"/>
        <v>0</v>
      </c>
      <c r="X47" s="212">
        <f t="shared" si="39"/>
        <v>236312750</v>
      </c>
      <c r="Y47" s="213">
        <f t="shared" si="39"/>
        <v>-72091996</v>
      </c>
      <c r="Z47" s="214">
        <f t="shared" si="39"/>
        <v>164220754</v>
      </c>
      <c r="AA47" s="212">
        <f t="shared" si="39"/>
        <v>0</v>
      </c>
      <c r="AB47" s="213">
        <f t="shared" si="39"/>
        <v>0</v>
      </c>
      <c r="AC47" s="214">
        <f t="shared" si="39"/>
        <v>0</v>
      </c>
      <c r="AD47" s="215">
        <f t="shared" si="39"/>
        <v>0</v>
      </c>
      <c r="AE47" s="213">
        <f t="shared" si="39"/>
        <v>0</v>
      </c>
      <c r="AF47" s="216">
        <f t="shared" si="39"/>
        <v>0</v>
      </c>
      <c r="AG47" s="212">
        <f t="shared" si="39"/>
        <v>0</v>
      </c>
      <c r="AH47" s="213">
        <f t="shared" si="39"/>
        <v>0</v>
      </c>
      <c r="AI47" s="214">
        <f t="shared" si="39"/>
        <v>0</v>
      </c>
      <c r="AJ47" s="215">
        <f t="shared" si="39"/>
        <v>0</v>
      </c>
      <c r="AK47" s="213">
        <f t="shared" si="39"/>
        <v>0</v>
      </c>
      <c r="AL47" s="216">
        <f t="shared" si="39"/>
        <v>0</v>
      </c>
      <c r="AM47" s="212">
        <f t="shared" si="39"/>
        <v>0</v>
      </c>
      <c r="AN47" s="213">
        <f t="shared" si="39"/>
        <v>0</v>
      </c>
      <c r="AO47" s="214">
        <f t="shared" si="39"/>
        <v>0</v>
      </c>
      <c r="AP47" s="215">
        <f t="shared" si="39"/>
        <v>0</v>
      </c>
      <c r="AQ47" s="213">
        <f t="shared" si="39"/>
        <v>0</v>
      </c>
      <c r="AR47" s="213">
        <f t="shared" si="39"/>
        <v>0</v>
      </c>
      <c r="AS47" s="213">
        <f t="shared" si="39"/>
        <v>0</v>
      </c>
      <c r="AT47" s="213">
        <f t="shared" si="39"/>
        <v>0</v>
      </c>
      <c r="AU47" s="213">
        <f t="shared" si="39"/>
        <v>0</v>
      </c>
      <c r="AV47" s="213">
        <f t="shared" si="39"/>
        <v>0</v>
      </c>
      <c r="AW47" s="213">
        <f t="shared" si="39"/>
        <v>0</v>
      </c>
      <c r="AX47" s="213">
        <f t="shared" si="39"/>
        <v>0</v>
      </c>
      <c r="AY47" s="213">
        <f t="shared" si="39"/>
        <v>0</v>
      </c>
      <c r="AZ47" s="213">
        <f t="shared" si="39"/>
        <v>0</v>
      </c>
      <c r="BA47" s="213">
        <f t="shared" si="39"/>
        <v>0</v>
      </c>
      <c r="BB47" s="213">
        <f t="shared" si="39"/>
        <v>0</v>
      </c>
      <c r="BC47" s="213">
        <f t="shared" si="39"/>
        <v>0</v>
      </c>
      <c r="BD47" s="213">
        <f t="shared" si="39"/>
        <v>0</v>
      </c>
      <c r="BE47" s="213">
        <f t="shared" si="39"/>
        <v>0</v>
      </c>
      <c r="BF47" s="213">
        <f t="shared" si="39"/>
        <v>0</v>
      </c>
      <c r="BG47" s="213">
        <f t="shared" si="39"/>
        <v>0</v>
      </c>
      <c r="BH47" s="213">
        <f t="shared" si="39"/>
        <v>236312750</v>
      </c>
      <c r="BI47" s="213">
        <f t="shared" si="39"/>
        <v>-72091996</v>
      </c>
      <c r="BJ47" s="216">
        <f t="shared" si="39"/>
        <v>164220754</v>
      </c>
      <c r="BK47" s="212">
        <f t="shared" si="39"/>
        <v>0</v>
      </c>
      <c r="BL47" s="213">
        <f t="shared" si="39"/>
        <v>12750</v>
      </c>
      <c r="BM47" s="214">
        <f t="shared" si="39"/>
        <v>12750</v>
      </c>
      <c r="BN47" s="394">
        <f t="shared" si="39"/>
        <v>164233504</v>
      </c>
      <c r="BO47" s="110">
        <f t="shared" si="1"/>
        <v>0</v>
      </c>
    </row>
    <row r="48" spans="1:67" ht="32.25" customHeight="1">
      <c r="A48" s="388"/>
      <c r="B48" s="389"/>
      <c r="C48" s="389"/>
      <c r="D48" s="314" t="s">
        <v>30</v>
      </c>
      <c r="E48" s="315"/>
      <c r="F48" s="201">
        <f>F10+F22+F25+F27+F38+F16+F33</f>
        <v>161583235</v>
      </c>
      <c r="G48" s="202">
        <f t="shared" ref="G48:BN48" si="40">G10+G22+G25+G27+G38+G16+G33</f>
        <v>72196516</v>
      </c>
      <c r="H48" s="203">
        <f t="shared" si="40"/>
        <v>233779751</v>
      </c>
      <c r="I48" s="204">
        <f t="shared" si="40"/>
        <v>0</v>
      </c>
      <c r="J48" s="205">
        <f t="shared" si="40"/>
        <v>0</v>
      </c>
      <c r="K48" s="205">
        <f t="shared" si="40"/>
        <v>0</v>
      </c>
      <c r="L48" s="205">
        <f t="shared" si="40"/>
        <v>0</v>
      </c>
      <c r="M48" s="205">
        <f t="shared" si="40"/>
        <v>0</v>
      </c>
      <c r="N48" s="205">
        <f t="shared" si="40"/>
        <v>0</v>
      </c>
      <c r="O48" s="205">
        <f t="shared" si="40"/>
        <v>0</v>
      </c>
      <c r="P48" s="205">
        <f t="shared" si="40"/>
        <v>0</v>
      </c>
      <c r="Q48" s="205">
        <f t="shared" si="40"/>
        <v>0</v>
      </c>
      <c r="R48" s="205">
        <f t="shared" si="40"/>
        <v>0</v>
      </c>
      <c r="S48" s="205">
        <f t="shared" si="40"/>
        <v>0</v>
      </c>
      <c r="T48" s="205">
        <f t="shared" si="40"/>
        <v>0</v>
      </c>
      <c r="U48" s="205">
        <f t="shared" si="40"/>
        <v>0</v>
      </c>
      <c r="V48" s="205">
        <f t="shared" si="40"/>
        <v>0</v>
      </c>
      <c r="W48" s="206">
        <f t="shared" si="40"/>
        <v>0</v>
      </c>
      <c r="X48" s="201">
        <f t="shared" si="40"/>
        <v>138439922</v>
      </c>
      <c r="Y48" s="202">
        <f t="shared" si="40"/>
        <v>66187477</v>
      </c>
      <c r="Z48" s="203">
        <f t="shared" si="40"/>
        <v>204627399</v>
      </c>
      <c r="AA48" s="201">
        <f t="shared" si="40"/>
        <v>3519710</v>
      </c>
      <c r="AB48" s="202">
        <f t="shared" si="40"/>
        <v>5957397</v>
      </c>
      <c r="AC48" s="203">
        <f t="shared" si="40"/>
        <v>9477107</v>
      </c>
      <c r="AD48" s="204">
        <f t="shared" si="40"/>
        <v>18279244</v>
      </c>
      <c r="AE48" s="202">
        <f t="shared" si="40"/>
        <v>65456</v>
      </c>
      <c r="AF48" s="206">
        <f t="shared" si="40"/>
        <v>18344700</v>
      </c>
      <c r="AG48" s="201">
        <f t="shared" si="40"/>
        <v>600000</v>
      </c>
      <c r="AH48" s="202">
        <f t="shared" si="40"/>
        <v>109576</v>
      </c>
      <c r="AI48" s="203">
        <f t="shared" si="40"/>
        <v>709576</v>
      </c>
      <c r="AJ48" s="204">
        <f t="shared" si="40"/>
        <v>0</v>
      </c>
      <c r="AK48" s="217">
        <f t="shared" si="40"/>
        <v>0</v>
      </c>
      <c r="AL48" s="206">
        <f t="shared" si="40"/>
        <v>0</v>
      </c>
      <c r="AM48" s="201">
        <f t="shared" si="40"/>
        <v>0</v>
      </c>
      <c r="AN48" s="217">
        <f t="shared" si="40"/>
        <v>0</v>
      </c>
      <c r="AO48" s="203">
        <f t="shared" si="40"/>
        <v>0</v>
      </c>
      <c r="AP48" s="204">
        <f t="shared" si="40"/>
        <v>0</v>
      </c>
      <c r="AQ48" s="205">
        <f t="shared" si="40"/>
        <v>0</v>
      </c>
      <c r="AR48" s="205">
        <f t="shared" si="40"/>
        <v>0</v>
      </c>
      <c r="AS48" s="205">
        <f t="shared" si="40"/>
        <v>0</v>
      </c>
      <c r="AT48" s="205">
        <f t="shared" si="40"/>
        <v>0</v>
      </c>
      <c r="AU48" s="205">
        <f t="shared" si="40"/>
        <v>0</v>
      </c>
      <c r="AV48" s="205">
        <f t="shared" si="40"/>
        <v>0</v>
      </c>
      <c r="AW48" s="205">
        <f t="shared" si="40"/>
        <v>0</v>
      </c>
      <c r="AX48" s="205">
        <f t="shared" si="40"/>
        <v>0</v>
      </c>
      <c r="AY48" s="205">
        <f t="shared" si="40"/>
        <v>0</v>
      </c>
      <c r="AZ48" s="205">
        <f t="shared" si="40"/>
        <v>0</v>
      </c>
      <c r="BA48" s="205">
        <f t="shared" si="40"/>
        <v>0</v>
      </c>
      <c r="BB48" s="205">
        <f t="shared" si="40"/>
        <v>0</v>
      </c>
      <c r="BC48" s="205">
        <f t="shared" si="40"/>
        <v>0</v>
      </c>
      <c r="BD48" s="205">
        <f t="shared" si="40"/>
        <v>0</v>
      </c>
      <c r="BE48" s="205">
        <f t="shared" si="40"/>
        <v>0</v>
      </c>
      <c r="BF48" s="205">
        <f t="shared" si="40"/>
        <v>0</v>
      </c>
      <c r="BG48" s="205">
        <f t="shared" si="40"/>
        <v>0</v>
      </c>
      <c r="BH48" s="205">
        <f t="shared" si="40"/>
        <v>160838876</v>
      </c>
      <c r="BI48" s="202">
        <f t="shared" si="40"/>
        <v>72319906</v>
      </c>
      <c r="BJ48" s="206">
        <f t="shared" si="40"/>
        <v>233158782</v>
      </c>
      <c r="BK48" s="201">
        <f t="shared" si="40"/>
        <v>744359</v>
      </c>
      <c r="BL48" s="202">
        <f t="shared" si="40"/>
        <v>-123390</v>
      </c>
      <c r="BM48" s="203">
        <f t="shared" si="40"/>
        <v>620969</v>
      </c>
      <c r="BN48" s="390">
        <f t="shared" si="40"/>
        <v>233779751</v>
      </c>
      <c r="BO48" s="110">
        <f t="shared" si="1"/>
        <v>0</v>
      </c>
    </row>
    <row r="49" spans="1:67" ht="32.25" customHeight="1">
      <c r="A49" s="388"/>
      <c r="B49" s="389"/>
      <c r="C49" s="389"/>
      <c r="D49" s="306" t="s">
        <v>31</v>
      </c>
      <c r="E49" s="307"/>
      <c r="F49" s="201">
        <f t="shared" ref="F49:BN49" si="41">F23+F31+F17</f>
        <v>47404273</v>
      </c>
      <c r="G49" s="205">
        <f t="shared" si="41"/>
        <v>0</v>
      </c>
      <c r="H49" s="203">
        <f t="shared" si="41"/>
        <v>47404273</v>
      </c>
      <c r="I49" s="204">
        <f t="shared" si="41"/>
        <v>0</v>
      </c>
      <c r="J49" s="205">
        <f t="shared" si="41"/>
        <v>0</v>
      </c>
      <c r="K49" s="205">
        <f t="shared" si="41"/>
        <v>0</v>
      </c>
      <c r="L49" s="205">
        <f t="shared" si="41"/>
        <v>0</v>
      </c>
      <c r="M49" s="205">
        <f t="shared" si="41"/>
        <v>0</v>
      </c>
      <c r="N49" s="205">
        <f t="shared" si="41"/>
        <v>0</v>
      </c>
      <c r="O49" s="205">
        <f t="shared" si="41"/>
        <v>0</v>
      </c>
      <c r="P49" s="205">
        <f t="shared" si="41"/>
        <v>0</v>
      </c>
      <c r="Q49" s="205">
        <f t="shared" si="41"/>
        <v>0</v>
      </c>
      <c r="R49" s="205">
        <f t="shared" si="41"/>
        <v>0</v>
      </c>
      <c r="S49" s="205">
        <f t="shared" si="41"/>
        <v>0</v>
      </c>
      <c r="T49" s="205">
        <f t="shared" si="41"/>
        <v>0</v>
      </c>
      <c r="U49" s="205">
        <f t="shared" si="41"/>
        <v>0</v>
      </c>
      <c r="V49" s="205">
        <f t="shared" si="41"/>
        <v>0</v>
      </c>
      <c r="W49" s="206">
        <f t="shared" si="41"/>
        <v>0</v>
      </c>
      <c r="X49" s="201">
        <f t="shared" si="41"/>
        <v>5622560</v>
      </c>
      <c r="Y49" s="205">
        <f t="shared" si="41"/>
        <v>-317979</v>
      </c>
      <c r="Z49" s="203">
        <f t="shared" si="41"/>
        <v>5304581</v>
      </c>
      <c r="AA49" s="201">
        <f t="shared" si="41"/>
        <v>1845000</v>
      </c>
      <c r="AB49" s="205">
        <f t="shared" si="41"/>
        <v>0</v>
      </c>
      <c r="AC49" s="203">
        <f t="shared" si="41"/>
        <v>1845000</v>
      </c>
      <c r="AD49" s="204">
        <f t="shared" si="41"/>
        <v>4846000</v>
      </c>
      <c r="AE49" s="205">
        <f t="shared" si="41"/>
        <v>0</v>
      </c>
      <c r="AF49" s="206">
        <f t="shared" si="41"/>
        <v>4846000</v>
      </c>
      <c r="AG49" s="201">
        <f t="shared" si="41"/>
        <v>34753000</v>
      </c>
      <c r="AH49" s="205">
        <f t="shared" si="41"/>
        <v>0</v>
      </c>
      <c r="AI49" s="203">
        <f t="shared" si="41"/>
        <v>34753000</v>
      </c>
      <c r="AJ49" s="204">
        <f t="shared" si="41"/>
        <v>337713</v>
      </c>
      <c r="AK49" s="205">
        <f t="shared" si="41"/>
        <v>317979</v>
      </c>
      <c r="AL49" s="206">
        <f t="shared" si="41"/>
        <v>655692</v>
      </c>
      <c r="AM49" s="201">
        <f t="shared" si="41"/>
        <v>0</v>
      </c>
      <c r="AN49" s="205">
        <f t="shared" si="41"/>
        <v>0</v>
      </c>
      <c r="AO49" s="203">
        <f t="shared" si="41"/>
        <v>0</v>
      </c>
      <c r="AP49" s="204">
        <f t="shared" si="41"/>
        <v>0</v>
      </c>
      <c r="AQ49" s="205">
        <f t="shared" si="41"/>
        <v>0</v>
      </c>
      <c r="AR49" s="205">
        <f t="shared" si="41"/>
        <v>0</v>
      </c>
      <c r="AS49" s="205">
        <f t="shared" si="41"/>
        <v>0</v>
      </c>
      <c r="AT49" s="205">
        <f t="shared" si="41"/>
        <v>0</v>
      </c>
      <c r="AU49" s="205">
        <f t="shared" si="41"/>
        <v>0</v>
      </c>
      <c r="AV49" s="205">
        <f t="shared" si="41"/>
        <v>0</v>
      </c>
      <c r="AW49" s="205">
        <f t="shared" si="41"/>
        <v>0</v>
      </c>
      <c r="AX49" s="205">
        <f t="shared" si="41"/>
        <v>0</v>
      </c>
      <c r="AY49" s="205">
        <f t="shared" si="41"/>
        <v>0</v>
      </c>
      <c r="AZ49" s="205">
        <f t="shared" si="41"/>
        <v>0</v>
      </c>
      <c r="BA49" s="205">
        <f t="shared" si="41"/>
        <v>0</v>
      </c>
      <c r="BB49" s="205">
        <f t="shared" si="41"/>
        <v>0</v>
      </c>
      <c r="BC49" s="205">
        <f t="shared" si="41"/>
        <v>0</v>
      </c>
      <c r="BD49" s="205">
        <f t="shared" si="41"/>
        <v>0</v>
      </c>
      <c r="BE49" s="205">
        <f t="shared" si="41"/>
        <v>0</v>
      </c>
      <c r="BF49" s="205">
        <f t="shared" si="41"/>
        <v>0</v>
      </c>
      <c r="BG49" s="205">
        <f t="shared" si="41"/>
        <v>0</v>
      </c>
      <c r="BH49" s="205">
        <f t="shared" si="41"/>
        <v>47404273</v>
      </c>
      <c r="BI49" s="205">
        <f t="shared" si="41"/>
        <v>0</v>
      </c>
      <c r="BJ49" s="206">
        <f t="shared" si="41"/>
        <v>47404273</v>
      </c>
      <c r="BK49" s="201">
        <f t="shared" si="41"/>
        <v>0</v>
      </c>
      <c r="BL49" s="205">
        <f t="shared" si="41"/>
        <v>0</v>
      </c>
      <c r="BM49" s="203">
        <f t="shared" si="41"/>
        <v>0</v>
      </c>
      <c r="BN49" s="390">
        <f t="shared" si="41"/>
        <v>47404273</v>
      </c>
      <c r="BO49" s="110">
        <f t="shared" si="1"/>
        <v>0</v>
      </c>
    </row>
    <row r="50" spans="1:67" ht="32.25" customHeight="1">
      <c r="A50" s="388"/>
      <c r="B50" s="389"/>
      <c r="C50" s="389"/>
      <c r="D50" s="306" t="s">
        <v>32</v>
      </c>
      <c r="E50" s="307"/>
      <c r="F50" s="201">
        <f>F28</f>
        <v>200000</v>
      </c>
      <c r="G50" s="205">
        <f t="shared" ref="G50:BN50" si="42">G28</f>
        <v>-200000</v>
      </c>
      <c r="H50" s="203">
        <f t="shared" si="42"/>
        <v>0</v>
      </c>
      <c r="I50" s="204">
        <f t="shared" si="42"/>
        <v>0</v>
      </c>
      <c r="J50" s="205">
        <f t="shared" si="42"/>
        <v>0</v>
      </c>
      <c r="K50" s="205">
        <f t="shared" si="42"/>
        <v>0</v>
      </c>
      <c r="L50" s="205">
        <f t="shared" si="42"/>
        <v>0</v>
      </c>
      <c r="M50" s="205">
        <f t="shared" si="42"/>
        <v>0</v>
      </c>
      <c r="N50" s="205">
        <f t="shared" si="42"/>
        <v>0</v>
      </c>
      <c r="O50" s="205">
        <f t="shared" si="42"/>
        <v>0</v>
      </c>
      <c r="P50" s="205">
        <f t="shared" si="42"/>
        <v>0</v>
      </c>
      <c r="Q50" s="205">
        <f t="shared" si="42"/>
        <v>0</v>
      </c>
      <c r="R50" s="205">
        <f t="shared" si="42"/>
        <v>0</v>
      </c>
      <c r="S50" s="205">
        <f t="shared" si="42"/>
        <v>0</v>
      </c>
      <c r="T50" s="205">
        <f t="shared" si="42"/>
        <v>0</v>
      </c>
      <c r="U50" s="205">
        <f t="shared" si="42"/>
        <v>0</v>
      </c>
      <c r="V50" s="205">
        <f t="shared" si="42"/>
        <v>0</v>
      </c>
      <c r="W50" s="206">
        <f t="shared" si="42"/>
        <v>0</v>
      </c>
      <c r="X50" s="201">
        <f t="shared" si="42"/>
        <v>200000</v>
      </c>
      <c r="Y50" s="205">
        <f t="shared" si="42"/>
        <v>-200000</v>
      </c>
      <c r="Z50" s="203">
        <f t="shared" si="42"/>
        <v>0</v>
      </c>
      <c r="AA50" s="201">
        <f t="shared" si="42"/>
        <v>0</v>
      </c>
      <c r="AB50" s="205">
        <f t="shared" si="42"/>
        <v>0</v>
      </c>
      <c r="AC50" s="203">
        <f t="shared" si="42"/>
        <v>0</v>
      </c>
      <c r="AD50" s="204">
        <f t="shared" si="42"/>
        <v>0</v>
      </c>
      <c r="AE50" s="205">
        <f t="shared" si="42"/>
        <v>0</v>
      </c>
      <c r="AF50" s="206">
        <f t="shared" si="42"/>
        <v>0</v>
      </c>
      <c r="AG50" s="201">
        <f t="shared" si="42"/>
        <v>0</v>
      </c>
      <c r="AH50" s="205">
        <f t="shared" si="42"/>
        <v>0</v>
      </c>
      <c r="AI50" s="203">
        <f t="shared" si="42"/>
        <v>0</v>
      </c>
      <c r="AJ50" s="204">
        <f t="shared" si="42"/>
        <v>0</v>
      </c>
      <c r="AK50" s="205">
        <f t="shared" si="42"/>
        <v>0</v>
      </c>
      <c r="AL50" s="206">
        <f t="shared" si="42"/>
        <v>0</v>
      </c>
      <c r="AM50" s="201">
        <f t="shared" si="42"/>
        <v>0</v>
      </c>
      <c r="AN50" s="205">
        <f t="shared" si="42"/>
        <v>0</v>
      </c>
      <c r="AO50" s="203">
        <f t="shared" si="42"/>
        <v>0</v>
      </c>
      <c r="AP50" s="204">
        <f t="shared" si="42"/>
        <v>0</v>
      </c>
      <c r="AQ50" s="205">
        <f t="shared" si="42"/>
        <v>0</v>
      </c>
      <c r="AR50" s="205">
        <f t="shared" si="42"/>
        <v>0</v>
      </c>
      <c r="AS50" s="205">
        <f t="shared" si="42"/>
        <v>0</v>
      </c>
      <c r="AT50" s="205">
        <f t="shared" si="42"/>
        <v>0</v>
      </c>
      <c r="AU50" s="205">
        <f t="shared" si="42"/>
        <v>0</v>
      </c>
      <c r="AV50" s="205">
        <f t="shared" si="42"/>
        <v>0</v>
      </c>
      <c r="AW50" s="205">
        <f t="shared" si="42"/>
        <v>0</v>
      </c>
      <c r="AX50" s="205">
        <f t="shared" si="42"/>
        <v>0</v>
      </c>
      <c r="AY50" s="205">
        <f t="shared" si="42"/>
        <v>0</v>
      </c>
      <c r="AZ50" s="205">
        <f t="shared" si="42"/>
        <v>0</v>
      </c>
      <c r="BA50" s="205">
        <f t="shared" si="42"/>
        <v>0</v>
      </c>
      <c r="BB50" s="205">
        <f t="shared" si="42"/>
        <v>0</v>
      </c>
      <c r="BC50" s="205">
        <f t="shared" si="42"/>
        <v>0</v>
      </c>
      <c r="BD50" s="205">
        <f t="shared" si="42"/>
        <v>0</v>
      </c>
      <c r="BE50" s="205">
        <f t="shared" si="42"/>
        <v>0</v>
      </c>
      <c r="BF50" s="205">
        <f t="shared" si="42"/>
        <v>0</v>
      </c>
      <c r="BG50" s="205">
        <f t="shared" si="42"/>
        <v>0</v>
      </c>
      <c r="BH50" s="205">
        <f t="shared" si="42"/>
        <v>200000</v>
      </c>
      <c r="BI50" s="205">
        <f t="shared" si="42"/>
        <v>-200000</v>
      </c>
      <c r="BJ50" s="206">
        <f t="shared" si="42"/>
        <v>0</v>
      </c>
      <c r="BK50" s="201">
        <f t="shared" si="42"/>
        <v>0</v>
      </c>
      <c r="BL50" s="205">
        <f t="shared" si="42"/>
        <v>0</v>
      </c>
      <c r="BM50" s="203">
        <f t="shared" si="42"/>
        <v>0</v>
      </c>
      <c r="BN50" s="390">
        <f t="shared" si="42"/>
        <v>0</v>
      </c>
      <c r="BO50" s="110">
        <f t="shared" si="1"/>
        <v>0</v>
      </c>
    </row>
    <row r="51" spans="1:67" ht="32.25" customHeight="1" thickBot="1">
      <c r="A51" s="391"/>
      <c r="B51" s="311"/>
      <c r="C51" s="311"/>
      <c r="D51" s="308" t="s">
        <v>34</v>
      </c>
      <c r="E51" s="309"/>
      <c r="F51" s="218">
        <f>F13+F31+F24+F26+F29+F38+F18+F34</f>
        <v>445500258</v>
      </c>
      <c r="G51" s="208">
        <f t="shared" ref="G51:BN51" si="43">G13+G31+G24+G26+G29+G38+G18+G34</f>
        <v>-82730</v>
      </c>
      <c r="H51" s="210">
        <f t="shared" si="43"/>
        <v>445417528</v>
      </c>
      <c r="I51" s="207">
        <f t="shared" si="43"/>
        <v>0</v>
      </c>
      <c r="J51" s="207">
        <f t="shared" si="43"/>
        <v>0</v>
      </c>
      <c r="K51" s="207">
        <f t="shared" si="43"/>
        <v>0</v>
      </c>
      <c r="L51" s="207">
        <f t="shared" si="43"/>
        <v>0</v>
      </c>
      <c r="M51" s="207">
        <f t="shared" si="43"/>
        <v>0</v>
      </c>
      <c r="N51" s="207">
        <f t="shared" si="43"/>
        <v>0</v>
      </c>
      <c r="O51" s="207">
        <f t="shared" si="43"/>
        <v>0</v>
      </c>
      <c r="P51" s="207">
        <f t="shared" si="43"/>
        <v>0</v>
      </c>
      <c r="Q51" s="207">
        <f t="shared" si="43"/>
        <v>0</v>
      </c>
      <c r="R51" s="207">
        <f t="shared" si="43"/>
        <v>0</v>
      </c>
      <c r="S51" s="207">
        <f t="shared" si="43"/>
        <v>0</v>
      </c>
      <c r="T51" s="207">
        <f t="shared" si="43"/>
        <v>0</v>
      </c>
      <c r="U51" s="207">
        <f t="shared" si="43"/>
        <v>0</v>
      </c>
      <c r="V51" s="207">
        <f t="shared" si="43"/>
        <v>0</v>
      </c>
      <c r="W51" s="207">
        <f t="shared" si="43"/>
        <v>0</v>
      </c>
      <c r="X51" s="218">
        <f t="shared" si="43"/>
        <v>380575232</v>
      </c>
      <c r="Y51" s="208">
        <f t="shared" si="43"/>
        <v>-6422498</v>
      </c>
      <c r="Z51" s="210">
        <f t="shared" si="43"/>
        <v>374152734</v>
      </c>
      <c r="AA51" s="218">
        <f t="shared" si="43"/>
        <v>5364710</v>
      </c>
      <c r="AB51" s="208">
        <f t="shared" si="43"/>
        <v>5957397</v>
      </c>
      <c r="AC51" s="210">
        <f t="shared" si="43"/>
        <v>11322107</v>
      </c>
      <c r="AD51" s="218">
        <f t="shared" si="43"/>
        <v>23125244</v>
      </c>
      <c r="AE51" s="208">
        <f t="shared" si="43"/>
        <v>65456</v>
      </c>
      <c r="AF51" s="210">
        <f t="shared" si="43"/>
        <v>23190700</v>
      </c>
      <c r="AG51" s="218">
        <f t="shared" si="43"/>
        <v>35353000</v>
      </c>
      <c r="AH51" s="208">
        <f t="shared" si="43"/>
        <v>109576</v>
      </c>
      <c r="AI51" s="210">
        <f t="shared" si="43"/>
        <v>35462576</v>
      </c>
      <c r="AJ51" s="218">
        <f t="shared" si="43"/>
        <v>337713</v>
      </c>
      <c r="AK51" s="208">
        <f t="shared" si="43"/>
        <v>317979</v>
      </c>
      <c r="AL51" s="210">
        <f t="shared" si="43"/>
        <v>655692</v>
      </c>
      <c r="AM51" s="218">
        <f t="shared" si="43"/>
        <v>0</v>
      </c>
      <c r="AN51" s="208">
        <f t="shared" si="43"/>
        <v>0</v>
      </c>
      <c r="AO51" s="210">
        <f t="shared" si="43"/>
        <v>0</v>
      </c>
      <c r="AP51" s="207">
        <f t="shared" si="43"/>
        <v>0</v>
      </c>
      <c r="AQ51" s="207">
        <f t="shared" si="43"/>
        <v>0</v>
      </c>
      <c r="AR51" s="207">
        <f t="shared" si="43"/>
        <v>0</v>
      </c>
      <c r="AS51" s="207">
        <f t="shared" si="43"/>
        <v>0</v>
      </c>
      <c r="AT51" s="207">
        <f t="shared" si="43"/>
        <v>0</v>
      </c>
      <c r="AU51" s="207">
        <f t="shared" si="43"/>
        <v>0</v>
      </c>
      <c r="AV51" s="207">
        <f t="shared" si="43"/>
        <v>0</v>
      </c>
      <c r="AW51" s="207">
        <f t="shared" si="43"/>
        <v>0</v>
      </c>
      <c r="AX51" s="207">
        <f t="shared" si="43"/>
        <v>0</v>
      </c>
      <c r="AY51" s="207">
        <f t="shared" si="43"/>
        <v>0</v>
      </c>
      <c r="AZ51" s="207">
        <f t="shared" si="43"/>
        <v>0</v>
      </c>
      <c r="BA51" s="207">
        <f t="shared" si="43"/>
        <v>0</v>
      </c>
      <c r="BB51" s="207">
        <f t="shared" si="43"/>
        <v>0</v>
      </c>
      <c r="BC51" s="207">
        <f t="shared" si="43"/>
        <v>0</v>
      </c>
      <c r="BD51" s="207">
        <f t="shared" si="43"/>
        <v>0</v>
      </c>
      <c r="BE51" s="207">
        <f t="shared" si="43"/>
        <v>0</v>
      </c>
      <c r="BF51" s="207">
        <f t="shared" si="43"/>
        <v>0</v>
      </c>
      <c r="BG51" s="207">
        <f t="shared" si="43"/>
        <v>0</v>
      </c>
      <c r="BH51" s="218">
        <f t="shared" si="43"/>
        <v>444755899</v>
      </c>
      <c r="BI51" s="208">
        <f t="shared" si="43"/>
        <v>27910</v>
      </c>
      <c r="BJ51" s="210">
        <f t="shared" si="43"/>
        <v>444783809</v>
      </c>
      <c r="BK51" s="218">
        <f t="shared" si="43"/>
        <v>744359</v>
      </c>
      <c r="BL51" s="208">
        <f t="shared" si="43"/>
        <v>-110640</v>
      </c>
      <c r="BM51" s="210">
        <f t="shared" si="43"/>
        <v>633719</v>
      </c>
      <c r="BN51" s="395">
        <f t="shared" si="43"/>
        <v>445417528</v>
      </c>
      <c r="BO51" s="110">
        <f t="shared" si="1"/>
        <v>0</v>
      </c>
    </row>
    <row r="52" spans="1:67" ht="32.25" customHeight="1">
      <c r="A52" s="388" t="s">
        <v>36</v>
      </c>
      <c r="B52" s="389"/>
      <c r="C52" s="389"/>
      <c r="D52" s="303" t="s">
        <v>27</v>
      </c>
      <c r="E52" s="327"/>
      <c r="F52" s="219">
        <f>F42+F47</f>
        <v>249748740</v>
      </c>
      <c r="G52" s="220">
        <f t="shared" ref="G52:BN55" si="44">G42+G47</f>
        <v>-73288918</v>
      </c>
      <c r="H52" s="221">
        <f t="shared" si="44"/>
        <v>176459822</v>
      </c>
      <c r="I52" s="222">
        <f t="shared" si="44"/>
        <v>0</v>
      </c>
      <c r="J52" s="220">
        <f t="shared" si="44"/>
        <v>0</v>
      </c>
      <c r="K52" s="220">
        <f t="shared" si="44"/>
        <v>0</v>
      </c>
      <c r="L52" s="220">
        <f t="shared" si="44"/>
        <v>0</v>
      </c>
      <c r="M52" s="220">
        <f t="shared" si="44"/>
        <v>0</v>
      </c>
      <c r="N52" s="220">
        <f t="shared" si="44"/>
        <v>0</v>
      </c>
      <c r="O52" s="220">
        <f t="shared" si="44"/>
        <v>0</v>
      </c>
      <c r="P52" s="220">
        <f t="shared" si="44"/>
        <v>0</v>
      </c>
      <c r="Q52" s="220">
        <f t="shared" si="44"/>
        <v>0</v>
      </c>
      <c r="R52" s="220">
        <f t="shared" si="44"/>
        <v>0</v>
      </c>
      <c r="S52" s="220">
        <f t="shared" si="44"/>
        <v>0</v>
      </c>
      <c r="T52" s="220">
        <f t="shared" si="44"/>
        <v>0</v>
      </c>
      <c r="U52" s="220">
        <f t="shared" si="44"/>
        <v>0</v>
      </c>
      <c r="V52" s="220">
        <f t="shared" si="44"/>
        <v>0</v>
      </c>
      <c r="W52" s="223">
        <f t="shared" si="44"/>
        <v>0</v>
      </c>
      <c r="X52" s="219">
        <f t="shared" si="44"/>
        <v>249591008</v>
      </c>
      <c r="Y52" s="220">
        <f t="shared" si="44"/>
        <v>-73301668</v>
      </c>
      <c r="Z52" s="221">
        <f t="shared" si="44"/>
        <v>176289340</v>
      </c>
      <c r="AA52" s="219">
        <f t="shared" si="44"/>
        <v>0</v>
      </c>
      <c r="AB52" s="220">
        <f t="shared" si="44"/>
        <v>0</v>
      </c>
      <c r="AC52" s="221">
        <f t="shared" si="44"/>
        <v>0</v>
      </c>
      <c r="AD52" s="222">
        <f t="shared" si="44"/>
        <v>0</v>
      </c>
      <c r="AE52" s="220">
        <f t="shared" si="44"/>
        <v>0</v>
      </c>
      <c r="AF52" s="223">
        <f t="shared" si="44"/>
        <v>0</v>
      </c>
      <c r="AG52" s="219">
        <f t="shared" si="44"/>
        <v>0</v>
      </c>
      <c r="AH52" s="220">
        <f t="shared" si="44"/>
        <v>0</v>
      </c>
      <c r="AI52" s="221">
        <f t="shared" si="44"/>
        <v>0</v>
      </c>
      <c r="AJ52" s="222">
        <f t="shared" si="44"/>
        <v>0</v>
      </c>
      <c r="AK52" s="220">
        <f t="shared" si="44"/>
        <v>0</v>
      </c>
      <c r="AL52" s="223">
        <f t="shared" si="44"/>
        <v>0</v>
      </c>
      <c r="AM52" s="219">
        <f t="shared" si="44"/>
        <v>0</v>
      </c>
      <c r="AN52" s="220">
        <f t="shared" si="44"/>
        <v>0</v>
      </c>
      <c r="AO52" s="221">
        <f t="shared" si="44"/>
        <v>0</v>
      </c>
      <c r="AP52" s="222">
        <f t="shared" si="44"/>
        <v>0</v>
      </c>
      <c r="AQ52" s="220">
        <f t="shared" si="44"/>
        <v>0</v>
      </c>
      <c r="AR52" s="220">
        <f t="shared" si="44"/>
        <v>0</v>
      </c>
      <c r="AS52" s="220">
        <f t="shared" si="44"/>
        <v>0</v>
      </c>
      <c r="AT52" s="220">
        <f t="shared" si="44"/>
        <v>0</v>
      </c>
      <c r="AU52" s="220">
        <f t="shared" si="44"/>
        <v>0</v>
      </c>
      <c r="AV52" s="220">
        <f t="shared" si="44"/>
        <v>0</v>
      </c>
      <c r="AW52" s="220">
        <f t="shared" si="44"/>
        <v>0</v>
      </c>
      <c r="AX52" s="220">
        <f t="shared" si="44"/>
        <v>0</v>
      </c>
      <c r="AY52" s="220">
        <f t="shared" si="44"/>
        <v>0</v>
      </c>
      <c r="AZ52" s="220">
        <f t="shared" si="44"/>
        <v>0</v>
      </c>
      <c r="BA52" s="220">
        <f t="shared" si="44"/>
        <v>0</v>
      </c>
      <c r="BB52" s="220">
        <f t="shared" si="44"/>
        <v>0</v>
      </c>
      <c r="BC52" s="220">
        <f t="shared" si="44"/>
        <v>0</v>
      </c>
      <c r="BD52" s="220">
        <f t="shared" si="44"/>
        <v>0</v>
      </c>
      <c r="BE52" s="220">
        <f t="shared" si="44"/>
        <v>0</v>
      </c>
      <c r="BF52" s="220">
        <f t="shared" si="44"/>
        <v>0</v>
      </c>
      <c r="BG52" s="220">
        <f t="shared" si="44"/>
        <v>0</v>
      </c>
      <c r="BH52" s="220">
        <f t="shared" si="44"/>
        <v>249591008</v>
      </c>
      <c r="BI52" s="220">
        <f t="shared" si="44"/>
        <v>-73301668</v>
      </c>
      <c r="BJ52" s="223">
        <f t="shared" si="44"/>
        <v>176289340</v>
      </c>
      <c r="BK52" s="219">
        <f t="shared" si="44"/>
        <v>157732</v>
      </c>
      <c r="BL52" s="220">
        <f t="shared" si="44"/>
        <v>12750</v>
      </c>
      <c r="BM52" s="221">
        <f t="shared" si="44"/>
        <v>170482</v>
      </c>
      <c r="BN52" s="396">
        <f t="shared" si="44"/>
        <v>176459822</v>
      </c>
      <c r="BO52" s="110">
        <f t="shared" si="1"/>
        <v>0</v>
      </c>
    </row>
    <row r="53" spans="1:67" ht="32.25" customHeight="1">
      <c r="A53" s="388"/>
      <c r="B53" s="389"/>
      <c r="C53" s="389"/>
      <c r="D53" s="314" t="s">
        <v>30</v>
      </c>
      <c r="E53" s="315"/>
      <c r="F53" s="201">
        <f>F43+F48</f>
        <v>310040653</v>
      </c>
      <c r="G53" s="202">
        <f t="shared" si="44"/>
        <v>68453003</v>
      </c>
      <c r="H53" s="203">
        <f t="shared" si="44"/>
        <v>378493656</v>
      </c>
      <c r="I53" s="204">
        <f t="shared" si="44"/>
        <v>0</v>
      </c>
      <c r="J53" s="205">
        <f t="shared" si="44"/>
        <v>0</v>
      </c>
      <c r="K53" s="205">
        <f t="shared" si="44"/>
        <v>0</v>
      </c>
      <c r="L53" s="205">
        <f t="shared" si="44"/>
        <v>0</v>
      </c>
      <c r="M53" s="205">
        <f t="shared" si="44"/>
        <v>0</v>
      </c>
      <c r="N53" s="205">
        <f t="shared" si="44"/>
        <v>0</v>
      </c>
      <c r="O53" s="205">
        <f t="shared" si="44"/>
        <v>0</v>
      </c>
      <c r="P53" s="205">
        <f t="shared" si="44"/>
        <v>0</v>
      </c>
      <c r="Q53" s="205">
        <f t="shared" si="44"/>
        <v>0</v>
      </c>
      <c r="R53" s="205">
        <f t="shared" si="44"/>
        <v>0</v>
      </c>
      <c r="S53" s="205">
        <f t="shared" si="44"/>
        <v>0</v>
      </c>
      <c r="T53" s="205">
        <f t="shared" si="44"/>
        <v>0</v>
      </c>
      <c r="U53" s="205">
        <f t="shared" si="44"/>
        <v>0</v>
      </c>
      <c r="V53" s="205">
        <f t="shared" si="44"/>
        <v>0</v>
      </c>
      <c r="W53" s="206">
        <f t="shared" si="44"/>
        <v>0</v>
      </c>
      <c r="X53" s="201">
        <f t="shared" si="44"/>
        <v>171849698</v>
      </c>
      <c r="Y53" s="202">
        <f t="shared" si="44"/>
        <v>64030647</v>
      </c>
      <c r="Z53" s="203">
        <f t="shared" si="44"/>
        <v>235880345</v>
      </c>
      <c r="AA53" s="201">
        <f t="shared" si="44"/>
        <v>32446621</v>
      </c>
      <c r="AB53" s="202">
        <f t="shared" si="44"/>
        <v>5174039</v>
      </c>
      <c r="AC53" s="203">
        <f t="shared" si="44"/>
        <v>37620660</v>
      </c>
      <c r="AD53" s="204">
        <f t="shared" si="44"/>
        <v>48532094</v>
      </c>
      <c r="AE53" s="202">
        <f t="shared" si="44"/>
        <v>-933902</v>
      </c>
      <c r="AF53" s="206">
        <f t="shared" si="44"/>
        <v>47598192</v>
      </c>
      <c r="AG53" s="201">
        <f t="shared" si="44"/>
        <v>2666000</v>
      </c>
      <c r="AH53" s="202">
        <f t="shared" si="44"/>
        <v>325576</v>
      </c>
      <c r="AI53" s="203">
        <f t="shared" si="44"/>
        <v>2991576</v>
      </c>
      <c r="AJ53" s="204">
        <f t="shared" si="44"/>
        <v>1637000</v>
      </c>
      <c r="AK53" s="217">
        <f t="shared" si="44"/>
        <v>0</v>
      </c>
      <c r="AL53" s="206">
        <f t="shared" si="44"/>
        <v>1637000</v>
      </c>
      <c r="AM53" s="201">
        <f t="shared" si="44"/>
        <v>1964000</v>
      </c>
      <c r="AN53" s="217">
        <f t="shared" si="44"/>
        <v>0</v>
      </c>
      <c r="AO53" s="203">
        <f t="shared" si="44"/>
        <v>1964000</v>
      </c>
      <c r="AP53" s="204">
        <f t="shared" si="44"/>
        <v>0</v>
      </c>
      <c r="AQ53" s="205">
        <f t="shared" si="44"/>
        <v>0</v>
      </c>
      <c r="AR53" s="205">
        <f t="shared" si="44"/>
        <v>0</v>
      </c>
      <c r="AS53" s="205">
        <f t="shared" si="44"/>
        <v>0</v>
      </c>
      <c r="AT53" s="205">
        <f t="shared" si="44"/>
        <v>0</v>
      </c>
      <c r="AU53" s="205">
        <f t="shared" si="44"/>
        <v>0</v>
      </c>
      <c r="AV53" s="205">
        <f t="shared" si="44"/>
        <v>0</v>
      </c>
      <c r="AW53" s="205">
        <f t="shared" si="44"/>
        <v>0</v>
      </c>
      <c r="AX53" s="205">
        <f t="shared" si="44"/>
        <v>0</v>
      </c>
      <c r="AY53" s="205">
        <f t="shared" si="44"/>
        <v>0</v>
      </c>
      <c r="AZ53" s="205">
        <f t="shared" si="44"/>
        <v>0</v>
      </c>
      <c r="BA53" s="205">
        <f t="shared" si="44"/>
        <v>0</v>
      </c>
      <c r="BB53" s="205">
        <f t="shared" si="44"/>
        <v>0</v>
      </c>
      <c r="BC53" s="205">
        <f t="shared" si="44"/>
        <v>0</v>
      </c>
      <c r="BD53" s="205">
        <f t="shared" si="44"/>
        <v>0</v>
      </c>
      <c r="BE53" s="205">
        <f t="shared" si="44"/>
        <v>0</v>
      </c>
      <c r="BF53" s="205">
        <f t="shared" si="44"/>
        <v>0</v>
      </c>
      <c r="BG53" s="205">
        <f t="shared" si="44"/>
        <v>0</v>
      </c>
      <c r="BH53" s="205">
        <f t="shared" si="44"/>
        <v>259095413</v>
      </c>
      <c r="BI53" s="202">
        <f t="shared" si="44"/>
        <v>68596360</v>
      </c>
      <c r="BJ53" s="206">
        <f t="shared" si="44"/>
        <v>327691773</v>
      </c>
      <c r="BK53" s="201">
        <f t="shared" si="44"/>
        <v>50945240</v>
      </c>
      <c r="BL53" s="202">
        <f t="shared" si="44"/>
        <v>-143357</v>
      </c>
      <c r="BM53" s="203">
        <f t="shared" si="44"/>
        <v>50801883</v>
      </c>
      <c r="BN53" s="390">
        <f t="shared" si="44"/>
        <v>378493656</v>
      </c>
      <c r="BO53" s="110">
        <f t="shared" si="1"/>
        <v>0</v>
      </c>
    </row>
    <row r="54" spans="1:67" ht="32.25" customHeight="1">
      <c r="A54" s="388"/>
      <c r="B54" s="389"/>
      <c r="C54" s="389"/>
      <c r="D54" s="306" t="s">
        <v>31</v>
      </c>
      <c r="E54" s="307"/>
      <c r="F54" s="201">
        <f>F44+F49</f>
        <v>218123532</v>
      </c>
      <c r="G54" s="205">
        <f t="shared" si="44"/>
        <v>0</v>
      </c>
      <c r="H54" s="203">
        <f t="shared" si="44"/>
        <v>218123532</v>
      </c>
      <c r="I54" s="204">
        <f t="shared" si="44"/>
        <v>0</v>
      </c>
      <c r="J54" s="205">
        <f t="shared" si="44"/>
        <v>0</v>
      </c>
      <c r="K54" s="205">
        <f t="shared" si="44"/>
        <v>0</v>
      </c>
      <c r="L54" s="205">
        <f t="shared" si="44"/>
        <v>0</v>
      </c>
      <c r="M54" s="205">
        <f t="shared" si="44"/>
        <v>0</v>
      </c>
      <c r="N54" s="205">
        <f t="shared" si="44"/>
        <v>0</v>
      </c>
      <c r="O54" s="205">
        <f t="shared" si="44"/>
        <v>0</v>
      </c>
      <c r="P54" s="205">
        <f t="shared" si="44"/>
        <v>0</v>
      </c>
      <c r="Q54" s="205">
        <f t="shared" si="44"/>
        <v>0</v>
      </c>
      <c r="R54" s="205">
        <f t="shared" si="44"/>
        <v>0</v>
      </c>
      <c r="S54" s="205">
        <f t="shared" si="44"/>
        <v>0</v>
      </c>
      <c r="T54" s="205">
        <f t="shared" si="44"/>
        <v>0</v>
      </c>
      <c r="U54" s="205">
        <f t="shared" si="44"/>
        <v>0</v>
      </c>
      <c r="V54" s="205">
        <f t="shared" si="44"/>
        <v>0</v>
      </c>
      <c r="W54" s="206">
        <f t="shared" si="44"/>
        <v>0</v>
      </c>
      <c r="X54" s="201">
        <f t="shared" si="44"/>
        <v>14783760</v>
      </c>
      <c r="Y54" s="205">
        <f t="shared" si="44"/>
        <v>-6384677</v>
      </c>
      <c r="Z54" s="203">
        <f t="shared" si="44"/>
        <v>8399083</v>
      </c>
      <c r="AA54" s="201">
        <f t="shared" si="44"/>
        <v>26259676</v>
      </c>
      <c r="AB54" s="205">
        <f t="shared" si="44"/>
        <v>0</v>
      </c>
      <c r="AC54" s="203">
        <f t="shared" si="44"/>
        <v>26259676</v>
      </c>
      <c r="AD54" s="204">
        <f t="shared" si="44"/>
        <v>48591640</v>
      </c>
      <c r="AE54" s="205">
        <f t="shared" si="44"/>
        <v>0</v>
      </c>
      <c r="AF54" s="206">
        <f t="shared" si="44"/>
        <v>48591640</v>
      </c>
      <c r="AG54" s="201">
        <f t="shared" si="44"/>
        <v>79011839</v>
      </c>
      <c r="AH54" s="205">
        <f t="shared" si="44"/>
        <v>0</v>
      </c>
      <c r="AI54" s="203">
        <f t="shared" si="44"/>
        <v>79011839</v>
      </c>
      <c r="AJ54" s="204">
        <f t="shared" si="44"/>
        <v>49476617</v>
      </c>
      <c r="AK54" s="205">
        <f t="shared" si="44"/>
        <v>6384677</v>
      </c>
      <c r="AL54" s="206">
        <f t="shared" si="44"/>
        <v>55861294</v>
      </c>
      <c r="AM54" s="201">
        <f t="shared" si="44"/>
        <v>0</v>
      </c>
      <c r="AN54" s="205">
        <f t="shared" si="44"/>
        <v>0</v>
      </c>
      <c r="AO54" s="203">
        <f t="shared" si="44"/>
        <v>0</v>
      </c>
      <c r="AP54" s="204">
        <f t="shared" si="44"/>
        <v>0</v>
      </c>
      <c r="AQ54" s="205">
        <f t="shared" si="44"/>
        <v>0</v>
      </c>
      <c r="AR54" s="205">
        <f t="shared" si="44"/>
        <v>0</v>
      </c>
      <c r="AS54" s="205">
        <f t="shared" si="44"/>
        <v>0</v>
      </c>
      <c r="AT54" s="205">
        <f t="shared" si="44"/>
        <v>0</v>
      </c>
      <c r="AU54" s="205">
        <f t="shared" si="44"/>
        <v>0</v>
      </c>
      <c r="AV54" s="205">
        <f t="shared" si="44"/>
        <v>0</v>
      </c>
      <c r="AW54" s="205">
        <f t="shared" si="44"/>
        <v>0</v>
      </c>
      <c r="AX54" s="205">
        <f t="shared" si="44"/>
        <v>0</v>
      </c>
      <c r="AY54" s="205">
        <f t="shared" si="44"/>
        <v>0</v>
      </c>
      <c r="AZ54" s="205">
        <f t="shared" si="44"/>
        <v>0</v>
      </c>
      <c r="BA54" s="205">
        <f t="shared" si="44"/>
        <v>0</v>
      </c>
      <c r="BB54" s="205">
        <f t="shared" si="44"/>
        <v>0</v>
      </c>
      <c r="BC54" s="205">
        <f t="shared" si="44"/>
        <v>0</v>
      </c>
      <c r="BD54" s="205">
        <f t="shared" si="44"/>
        <v>0</v>
      </c>
      <c r="BE54" s="205">
        <f t="shared" si="44"/>
        <v>0</v>
      </c>
      <c r="BF54" s="205">
        <f t="shared" si="44"/>
        <v>0</v>
      </c>
      <c r="BG54" s="205">
        <f t="shared" si="44"/>
        <v>0</v>
      </c>
      <c r="BH54" s="205">
        <f t="shared" si="44"/>
        <v>218123532</v>
      </c>
      <c r="BI54" s="205">
        <f t="shared" si="44"/>
        <v>0</v>
      </c>
      <c r="BJ54" s="206">
        <f t="shared" si="44"/>
        <v>218123532</v>
      </c>
      <c r="BK54" s="201">
        <f t="shared" si="44"/>
        <v>0</v>
      </c>
      <c r="BL54" s="205">
        <f t="shared" si="44"/>
        <v>0</v>
      </c>
      <c r="BM54" s="203">
        <f t="shared" si="44"/>
        <v>0</v>
      </c>
      <c r="BN54" s="390">
        <f t="shared" si="44"/>
        <v>218123532</v>
      </c>
      <c r="BO54" s="110">
        <f t="shared" si="1"/>
        <v>0</v>
      </c>
    </row>
    <row r="55" spans="1:67" ht="32.25" customHeight="1">
      <c r="A55" s="388"/>
      <c r="B55" s="389"/>
      <c r="C55" s="389"/>
      <c r="D55" s="306" t="s">
        <v>32</v>
      </c>
      <c r="E55" s="307"/>
      <c r="F55" s="201">
        <f>F45+F50</f>
        <v>21869750</v>
      </c>
      <c r="G55" s="205">
        <f t="shared" si="44"/>
        <v>2150074</v>
      </c>
      <c r="H55" s="203">
        <f t="shared" si="44"/>
        <v>24019824</v>
      </c>
      <c r="I55" s="204">
        <f t="shared" si="44"/>
        <v>0</v>
      </c>
      <c r="J55" s="205">
        <f t="shared" si="44"/>
        <v>0</v>
      </c>
      <c r="K55" s="205">
        <f t="shared" si="44"/>
        <v>0</v>
      </c>
      <c r="L55" s="205">
        <f t="shared" si="44"/>
        <v>0</v>
      </c>
      <c r="M55" s="205">
        <f t="shared" si="44"/>
        <v>0</v>
      </c>
      <c r="N55" s="205">
        <f t="shared" si="44"/>
        <v>0</v>
      </c>
      <c r="O55" s="205">
        <f t="shared" si="44"/>
        <v>0</v>
      </c>
      <c r="P55" s="205">
        <f t="shared" si="44"/>
        <v>0</v>
      </c>
      <c r="Q55" s="205">
        <f t="shared" si="44"/>
        <v>0</v>
      </c>
      <c r="R55" s="205">
        <f t="shared" si="44"/>
        <v>0</v>
      </c>
      <c r="S55" s="205">
        <f t="shared" si="44"/>
        <v>0</v>
      </c>
      <c r="T55" s="205">
        <f t="shared" si="44"/>
        <v>0</v>
      </c>
      <c r="U55" s="205">
        <f t="shared" si="44"/>
        <v>0</v>
      </c>
      <c r="V55" s="205">
        <f t="shared" si="44"/>
        <v>0</v>
      </c>
      <c r="W55" s="206">
        <f t="shared" si="44"/>
        <v>0</v>
      </c>
      <c r="X55" s="201">
        <f t="shared" si="44"/>
        <v>4604325</v>
      </c>
      <c r="Y55" s="205">
        <f t="shared" si="44"/>
        <v>583358</v>
      </c>
      <c r="Z55" s="203">
        <f t="shared" si="44"/>
        <v>5187683</v>
      </c>
      <c r="AA55" s="201">
        <f t="shared" si="44"/>
        <v>4404325</v>
      </c>
      <c r="AB55" s="205">
        <f t="shared" si="44"/>
        <v>783358</v>
      </c>
      <c r="AC55" s="203">
        <f t="shared" si="44"/>
        <v>5187683</v>
      </c>
      <c r="AD55" s="204">
        <f t="shared" si="44"/>
        <v>4404325</v>
      </c>
      <c r="AE55" s="205">
        <f t="shared" si="44"/>
        <v>783358</v>
      </c>
      <c r="AF55" s="206">
        <f t="shared" si="44"/>
        <v>5187683</v>
      </c>
      <c r="AG55" s="201">
        <f t="shared" si="44"/>
        <v>0</v>
      </c>
      <c r="AH55" s="205">
        <f t="shared" si="44"/>
        <v>0</v>
      </c>
      <c r="AI55" s="203">
        <f t="shared" si="44"/>
        <v>0</v>
      </c>
      <c r="AJ55" s="204">
        <f t="shared" si="44"/>
        <v>0</v>
      </c>
      <c r="AK55" s="205">
        <f t="shared" si="44"/>
        <v>0</v>
      </c>
      <c r="AL55" s="206">
        <f t="shared" si="44"/>
        <v>0</v>
      </c>
      <c r="AM55" s="201">
        <f t="shared" si="44"/>
        <v>0</v>
      </c>
      <c r="AN55" s="205">
        <f t="shared" si="44"/>
        <v>0</v>
      </c>
      <c r="AO55" s="203">
        <f t="shared" si="44"/>
        <v>0</v>
      </c>
      <c r="AP55" s="204">
        <f t="shared" si="44"/>
        <v>0</v>
      </c>
      <c r="AQ55" s="205">
        <f t="shared" si="44"/>
        <v>0</v>
      </c>
      <c r="AR55" s="205">
        <f t="shared" si="44"/>
        <v>0</v>
      </c>
      <c r="AS55" s="205">
        <f t="shared" si="44"/>
        <v>0</v>
      </c>
      <c r="AT55" s="205">
        <f t="shared" si="44"/>
        <v>0</v>
      </c>
      <c r="AU55" s="205">
        <f t="shared" si="44"/>
        <v>0</v>
      </c>
      <c r="AV55" s="205">
        <f t="shared" si="44"/>
        <v>0</v>
      </c>
      <c r="AW55" s="205">
        <f t="shared" si="44"/>
        <v>0</v>
      </c>
      <c r="AX55" s="205">
        <f t="shared" si="44"/>
        <v>0</v>
      </c>
      <c r="AY55" s="205">
        <f t="shared" si="44"/>
        <v>0</v>
      </c>
      <c r="AZ55" s="205">
        <f t="shared" si="44"/>
        <v>0</v>
      </c>
      <c r="BA55" s="205">
        <f t="shared" si="44"/>
        <v>0</v>
      </c>
      <c r="BB55" s="205">
        <f t="shared" si="44"/>
        <v>0</v>
      </c>
      <c r="BC55" s="205">
        <f t="shared" si="44"/>
        <v>0</v>
      </c>
      <c r="BD55" s="205">
        <f t="shared" si="44"/>
        <v>0</v>
      </c>
      <c r="BE55" s="205">
        <f t="shared" si="44"/>
        <v>0</v>
      </c>
      <c r="BF55" s="205">
        <f t="shared" si="44"/>
        <v>0</v>
      </c>
      <c r="BG55" s="205">
        <f t="shared" si="44"/>
        <v>0</v>
      </c>
      <c r="BH55" s="205">
        <f t="shared" si="44"/>
        <v>13412975</v>
      </c>
      <c r="BI55" s="205">
        <f t="shared" si="44"/>
        <v>2150074</v>
      </c>
      <c r="BJ55" s="206">
        <f t="shared" si="44"/>
        <v>15563049</v>
      </c>
      <c r="BK55" s="201">
        <f t="shared" si="44"/>
        <v>8456775</v>
      </c>
      <c r="BL55" s="205">
        <f t="shared" si="44"/>
        <v>0</v>
      </c>
      <c r="BM55" s="203">
        <f t="shared" si="44"/>
        <v>8456775</v>
      </c>
      <c r="BN55" s="390">
        <f t="shared" si="44"/>
        <v>24019824</v>
      </c>
      <c r="BO55" s="110">
        <f t="shared" si="1"/>
        <v>0</v>
      </c>
    </row>
    <row r="56" spans="1:67" ht="32.25" customHeight="1" thickBot="1">
      <c r="A56" s="391"/>
      <c r="B56" s="311"/>
      <c r="C56" s="311"/>
      <c r="D56" s="308" t="s">
        <v>34</v>
      </c>
      <c r="E56" s="309"/>
      <c r="F56" s="207">
        <f>F14+F32+F21+F24+F26+F29+F39+F41+F36+F18+F34</f>
        <v>799782675</v>
      </c>
      <c r="G56" s="208">
        <f t="shared" ref="G56:BN56" si="45">G14+G32+G21+G24+G26+G29+G39+G41+G36+G18+G34</f>
        <v>-2685841</v>
      </c>
      <c r="H56" s="209">
        <f t="shared" si="45"/>
        <v>797096834</v>
      </c>
      <c r="I56" s="210">
        <f t="shared" si="45"/>
        <v>0</v>
      </c>
      <c r="J56" s="208">
        <f t="shared" si="45"/>
        <v>0</v>
      </c>
      <c r="K56" s="208">
        <f t="shared" si="45"/>
        <v>0</v>
      </c>
      <c r="L56" s="208">
        <f t="shared" si="45"/>
        <v>0</v>
      </c>
      <c r="M56" s="208">
        <f t="shared" si="45"/>
        <v>0</v>
      </c>
      <c r="N56" s="208">
        <f t="shared" si="45"/>
        <v>0</v>
      </c>
      <c r="O56" s="208">
        <f t="shared" si="45"/>
        <v>0</v>
      </c>
      <c r="P56" s="208">
        <f t="shared" si="45"/>
        <v>0</v>
      </c>
      <c r="Q56" s="208">
        <f t="shared" si="45"/>
        <v>0</v>
      </c>
      <c r="R56" s="208">
        <f t="shared" si="45"/>
        <v>0</v>
      </c>
      <c r="S56" s="208">
        <f t="shared" si="45"/>
        <v>0</v>
      </c>
      <c r="T56" s="208">
        <f t="shared" si="45"/>
        <v>0</v>
      </c>
      <c r="U56" s="208">
        <f t="shared" si="45"/>
        <v>0</v>
      </c>
      <c r="V56" s="208">
        <f t="shared" si="45"/>
        <v>0</v>
      </c>
      <c r="W56" s="211">
        <f t="shared" si="45"/>
        <v>0</v>
      </c>
      <c r="X56" s="207">
        <f t="shared" si="45"/>
        <v>440828791</v>
      </c>
      <c r="Y56" s="208">
        <f t="shared" si="45"/>
        <v>-15072340</v>
      </c>
      <c r="Z56" s="209">
        <f t="shared" si="45"/>
        <v>425756451</v>
      </c>
      <c r="AA56" s="207">
        <f t="shared" si="45"/>
        <v>63110622</v>
      </c>
      <c r="AB56" s="208">
        <f t="shared" si="45"/>
        <v>5957397</v>
      </c>
      <c r="AC56" s="209">
        <f t="shared" si="45"/>
        <v>69068019</v>
      </c>
      <c r="AD56" s="210">
        <f t="shared" si="45"/>
        <v>101528059</v>
      </c>
      <c r="AE56" s="208">
        <f t="shared" si="45"/>
        <v>-150544</v>
      </c>
      <c r="AF56" s="211">
        <f t="shared" si="45"/>
        <v>101377515</v>
      </c>
      <c r="AG56" s="207">
        <f t="shared" si="45"/>
        <v>81677839</v>
      </c>
      <c r="AH56" s="208">
        <f t="shared" si="45"/>
        <v>325576</v>
      </c>
      <c r="AI56" s="209">
        <f t="shared" si="45"/>
        <v>82003415</v>
      </c>
      <c r="AJ56" s="210">
        <f t="shared" si="45"/>
        <v>51113617</v>
      </c>
      <c r="AK56" s="208">
        <f t="shared" si="45"/>
        <v>6384677</v>
      </c>
      <c r="AL56" s="211">
        <f t="shared" si="45"/>
        <v>57498294</v>
      </c>
      <c r="AM56" s="207">
        <f t="shared" si="45"/>
        <v>1964000</v>
      </c>
      <c r="AN56" s="208">
        <f t="shared" si="45"/>
        <v>0</v>
      </c>
      <c r="AO56" s="209">
        <f t="shared" si="45"/>
        <v>1964000</v>
      </c>
      <c r="AP56" s="210">
        <f t="shared" si="45"/>
        <v>0</v>
      </c>
      <c r="AQ56" s="208">
        <f t="shared" si="45"/>
        <v>0</v>
      </c>
      <c r="AR56" s="208">
        <f t="shared" si="45"/>
        <v>0</v>
      </c>
      <c r="AS56" s="208">
        <f t="shared" si="45"/>
        <v>0</v>
      </c>
      <c r="AT56" s="208">
        <f t="shared" si="45"/>
        <v>0</v>
      </c>
      <c r="AU56" s="208">
        <f t="shared" si="45"/>
        <v>0</v>
      </c>
      <c r="AV56" s="208">
        <f t="shared" si="45"/>
        <v>0</v>
      </c>
      <c r="AW56" s="208">
        <f t="shared" si="45"/>
        <v>0</v>
      </c>
      <c r="AX56" s="208">
        <f t="shared" si="45"/>
        <v>0</v>
      </c>
      <c r="AY56" s="208">
        <f t="shared" si="45"/>
        <v>0</v>
      </c>
      <c r="AZ56" s="208">
        <f t="shared" si="45"/>
        <v>0</v>
      </c>
      <c r="BA56" s="208">
        <f t="shared" si="45"/>
        <v>0</v>
      </c>
      <c r="BB56" s="208">
        <f t="shared" si="45"/>
        <v>0</v>
      </c>
      <c r="BC56" s="208">
        <f t="shared" si="45"/>
        <v>0</v>
      </c>
      <c r="BD56" s="208">
        <f t="shared" si="45"/>
        <v>0</v>
      </c>
      <c r="BE56" s="208">
        <f t="shared" si="45"/>
        <v>0</v>
      </c>
      <c r="BF56" s="208">
        <f t="shared" si="45"/>
        <v>0</v>
      </c>
      <c r="BG56" s="208">
        <f t="shared" si="45"/>
        <v>0</v>
      </c>
      <c r="BH56" s="208">
        <f t="shared" si="45"/>
        <v>740222928</v>
      </c>
      <c r="BI56" s="208">
        <f t="shared" si="45"/>
        <v>-2555234</v>
      </c>
      <c r="BJ56" s="211">
        <f t="shared" si="45"/>
        <v>737667694</v>
      </c>
      <c r="BK56" s="207">
        <f t="shared" si="45"/>
        <v>59559747</v>
      </c>
      <c r="BL56" s="208">
        <f t="shared" si="45"/>
        <v>-130607</v>
      </c>
      <c r="BM56" s="209">
        <f t="shared" si="45"/>
        <v>59429140</v>
      </c>
      <c r="BN56" s="392">
        <f t="shared" si="45"/>
        <v>797096834</v>
      </c>
      <c r="BO56" s="110">
        <f t="shared" si="1"/>
        <v>0</v>
      </c>
    </row>
    <row r="57" spans="1:67" ht="35.25" customHeight="1">
      <c r="A57" s="224"/>
      <c r="B57" s="89"/>
      <c r="C57" s="90"/>
      <c r="D57" s="91"/>
      <c r="E57" s="92"/>
      <c r="F57" s="93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94"/>
      <c r="AD57" s="94"/>
      <c r="AE57" s="94"/>
      <c r="AF57" s="94"/>
      <c r="AG57" s="94"/>
      <c r="AH57" s="94"/>
      <c r="AI57" s="94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7" ht="37.5" hidden="1" customHeight="1">
      <c r="A58" s="224"/>
      <c r="B58" s="89"/>
      <c r="C58" s="90"/>
      <c r="D58" s="91"/>
      <c r="E58" s="95"/>
      <c r="F58" s="76" t="e">
        <f>#REF!+#REF!+#REF!+#REF!+#REF!+#REF!+#REF!+#REF!+#REF!+#REF!+#REF!+#REF!+#REF!+#REF!+#REF!+#REF!+#REF!+#REF!+#REF!+#REF!+#REF!+#REF!+#REF!+#REF!+#REF!+#REF!+#REF!</f>
        <v>#REF!</v>
      </c>
      <c r="G58" s="322" t="s">
        <v>50</v>
      </c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96"/>
      <c r="Z58" s="96"/>
      <c r="AA58" s="96"/>
      <c r="AB58" s="96" t="e">
        <f>#REF!+#REF!</f>
        <v>#REF!</v>
      </c>
      <c r="AC58" s="97"/>
      <c r="AD58" s="97"/>
      <c r="AE58" s="97"/>
      <c r="AF58" s="97"/>
      <c r="AG58" s="97"/>
      <c r="AH58" s="97"/>
      <c r="AI58" s="97"/>
      <c r="AJ58" s="98"/>
      <c r="AK58" s="98"/>
      <c r="AL58" s="98"/>
      <c r="AM58" s="98"/>
      <c r="AN58" s="98"/>
      <c r="AO58" s="98"/>
      <c r="AP58" s="98"/>
      <c r="AQ58" s="98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7" ht="37.5" hidden="1" customHeight="1">
      <c r="A59" s="224"/>
      <c r="B59" s="89"/>
      <c r="C59" s="90"/>
      <c r="D59" s="91"/>
      <c r="E59" s="95"/>
      <c r="F59" s="76"/>
      <c r="G59" s="323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5"/>
      <c r="Y59" s="96"/>
      <c r="Z59" s="96"/>
      <c r="AA59" s="96"/>
      <c r="AB59" s="96"/>
      <c r="AC59" s="97"/>
      <c r="AD59" s="97"/>
      <c r="AE59" s="97"/>
      <c r="AF59" s="97"/>
      <c r="AG59" s="97"/>
      <c r="AH59" s="97"/>
      <c r="AI59" s="97"/>
      <c r="AJ59" s="98"/>
      <c r="AK59" s="98"/>
      <c r="AL59" s="98"/>
      <c r="AM59" s="98"/>
      <c r="AN59" s="98"/>
      <c r="AO59" s="98"/>
      <c r="AP59" s="98"/>
      <c r="AQ59" s="98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7" ht="26.25" hidden="1" customHeight="1">
      <c r="A60" s="224"/>
      <c r="B60" s="89"/>
      <c r="C60" s="90"/>
      <c r="D60" s="91"/>
      <c r="E60" s="91"/>
      <c r="F60" s="76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6"/>
      <c r="Z60" s="99"/>
      <c r="AA60" s="99"/>
      <c r="AB60" s="96"/>
      <c r="AC60" s="97"/>
      <c r="AD60" s="97"/>
      <c r="AE60" s="97"/>
      <c r="AF60" s="97"/>
      <c r="AG60" s="97"/>
      <c r="AH60" s="97"/>
      <c r="AI60" s="97"/>
      <c r="AJ60" s="98"/>
      <c r="AK60" s="98"/>
      <c r="AL60" s="98"/>
      <c r="AM60" s="98"/>
      <c r="AN60" s="98"/>
      <c r="AO60" s="98"/>
      <c r="AP60" s="98"/>
      <c r="AQ60" s="98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7" ht="15" hidden="1" customHeight="1">
      <c r="A61" s="224"/>
      <c r="B61" s="89"/>
      <c r="C61" s="90"/>
      <c r="D61" s="91"/>
      <c r="E61" s="76"/>
      <c r="F61" s="93"/>
      <c r="G61" s="100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7"/>
      <c r="AD61" s="97"/>
      <c r="AE61" s="97"/>
      <c r="AF61" s="97"/>
      <c r="AG61" s="97"/>
      <c r="AH61" s="97"/>
      <c r="AI61" s="97"/>
      <c r="AJ61" s="98"/>
      <c r="AK61" s="98"/>
      <c r="AL61" s="98"/>
      <c r="AM61" s="98"/>
      <c r="AN61" s="98"/>
      <c r="AO61" s="98"/>
      <c r="AP61" s="98"/>
      <c r="AQ61" s="98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7" s="42" customFormat="1" ht="39" hidden="1" customHeight="1">
      <c r="A62" s="224"/>
      <c r="B62" s="89"/>
      <c r="C62" s="90"/>
      <c r="D62" s="101"/>
      <c r="E62" s="101"/>
      <c r="F62" s="102"/>
      <c r="G62" s="326" t="s">
        <v>51</v>
      </c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96">
        <f>Y53</f>
        <v>64030647</v>
      </c>
      <c r="Z62" s="99"/>
      <c r="AA62" s="99"/>
      <c r="AB62" s="96" t="e">
        <f>AB53-AB58</f>
        <v>#REF!</v>
      </c>
      <c r="AC62" s="96"/>
      <c r="AD62" s="96"/>
      <c r="AE62" s="96">
        <f>AE53</f>
        <v>-933902</v>
      </c>
      <c r="AF62" s="96"/>
      <c r="AG62" s="96">
        <f t="shared" ref="AG62:AQ62" si="46">AG53</f>
        <v>2666000</v>
      </c>
      <c r="AH62" s="96">
        <f t="shared" si="46"/>
        <v>325576</v>
      </c>
      <c r="AI62" s="96"/>
      <c r="AJ62" s="96">
        <f t="shared" si="46"/>
        <v>1637000</v>
      </c>
      <c r="AK62" s="96">
        <f t="shared" si="46"/>
        <v>0</v>
      </c>
      <c r="AL62" s="96"/>
      <c r="AM62" s="96">
        <f t="shared" si="46"/>
        <v>1964000</v>
      </c>
      <c r="AN62" s="96">
        <f t="shared" si="46"/>
        <v>0</v>
      </c>
      <c r="AO62" s="96"/>
      <c r="AP62" s="96">
        <f t="shared" si="46"/>
        <v>0</v>
      </c>
      <c r="AQ62" s="96">
        <f t="shared" si="46"/>
        <v>0</v>
      </c>
      <c r="AR62" s="102"/>
    </row>
    <row r="63" spans="1:67" s="42" customFormat="1" hidden="1">
      <c r="A63" s="224"/>
      <c r="B63" s="89"/>
      <c r="C63" s="90"/>
      <c r="D63" s="101"/>
      <c r="E63" s="101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103"/>
      <c r="AD63" s="103"/>
      <c r="AE63" s="103"/>
      <c r="AF63" s="103"/>
      <c r="AG63" s="103"/>
      <c r="AH63" s="103"/>
      <c r="AI63" s="103"/>
      <c r="AJ63" s="99"/>
      <c r="AK63" s="99"/>
      <c r="AL63" s="99"/>
      <c r="AM63" s="99"/>
      <c r="AN63" s="99"/>
      <c r="AO63" s="99"/>
      <c r="AP63" s="99"/>
      <c r="AQ63" s="99"/>
    </row>
    <row r="64" spans="1:67" hidden="1">
      <c r="A64" s="224"/>
      <c r="B64" s="89"/>
      <c r="C64" s="90"/>
      <c r="D64" s="91"/>
      <c r="E64" s="91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94"/>
      <c r="AD64" s="94"/>
      <c r="AE64" s="94"/>
      <c r="AF64" s="94"/>
      <c r="AG64" s="94"/>
      <c r="AH64" s="94"/>
      <c r="AI64" s="94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>
      <c r="A65" s="224"/>
      <c r="B65" s="89"/>
      <c r="C65" s="90"/>
      <c r="D65" s="91"/>
      <c r="E65" s="91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93"/>
      <c r="AC65" s="94"/>
      <c r="AD65" s="94"/>
      <c r="AE65" s="94"/>
      <c r="AF65" s="94"/>
      <c r="AG65" s="94"/>
      <c r="AH65" s="94"/>
      <c r="AI65" s="94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7" spans="1:66">
      <c r="Y67" s="227"/>
      <c r="AB67" s="227"/>
      <c r="AE67" s="227"/>
      <c r="AH67" s="227"/>
      <c r="AK67" s="227"/>
      <c r="AN67" s="227"/>
      <c r="AQ67" s="227"/>
      <c r="AT67" s="227"/>
    </row>
    <row r="70" spans="1:66" ht="31.5">
      <c r="F70" s="228"/>
    </row>
    <row r="76" spans="1:66">
      <c r="BN76" s="104" t="s">
        <v>37</v>
      </c>
    </row>
  </sheetData>
  <mergeCells count="125">
    <mergeCell ref="G58:X58"/>
    <mergeCell ref="G59:X59"/>
    <mergeCell ref="G62:X62"/>
    <mergeCell ref="A52:C56"/>
    <mergeCell ref="D52:E52"/>
    <mergeCell ref="D53:E53"/>
    <mergeCell ref="D54:E54"/>
    <mergeCell ref="D55:E55"/>
    <mergeCell ref="D56:E56"/>
    <mergeCell ref="D45:E45"/>
    <mergeCell ref="D46:E46"/>
    <mergeCell ref="A47:C51"/>
    <mergeCell ref="D47:E47"/>
    <mergeCell ref="D48:E48"/>
    <mergeCell ref="D49:E49"/>
    <mergeCell ref="D50:E50"/>
    <mergeCell ref="D51:E51"/>
    <mergeCell ref="A40:A41"/>
    <mergeCell ref="B40:B41"/>
    <mergeCell ref="C40:C41"/>
    <mergeCell ref="D41:E41"/>
    <mergeCell ref="A42:C46"/>
    <mergeCell ref="D42:E42"/>
    <mergeCell ref="D43:E43"/>
    <mergeCell ref="D44:E44"/>
    <mergeCell ref="A37:A39"/>
    <mergeCell ref="B37:B39"/>
    <mergeCell ref="C37:C39"/>
    <mergeCell ref="D37:D38"/>
    <mergeCell ref="D39:E39"/>
    <mergeCell ref="A33:A34"/>
    <mergeCell ref="B33:B34"/>
    <mergeCell ref="C33:C34"/>
    <mergeCell ref="D34:E34"/>
    <mergeCell ref="A35:A36"/>
    <mergeCell ref="B35:B36"/>
    <mergeCell ref="C35:C36"/>
    <mergeCell ref="D36:E36"/>
    <mergeCell ref="D29:E29"/>
    <mergeCell ref="A30:A32"/>
    <mergeCell ref="B30:B32"/>
    <mergeCell ref="C30:C32"/>
    <mergeCell ref="D30:D31"/>
    <mergeCell ref="D32:E32"/>
    <mergeCell ref="A25:A26"/>
    <mergeCell ref="B25:B26"/>
    <mergeCell ref="C25:C26"/>
    <mergeCell ref="D26:E26"/>
    <mergeCell ref="A27:A29"/>
    <mergeCell ref="B27:B29"/>
    <mergeCell ref="C27:C29"/>
    <mergeCell ref="E27:E28"/>
    <mergeCell ref="A22:A24"/>
    <mergeCell ref="B22:B24"/>
    <mergeCell ref="C22:C24"/>
    <mergeCell ref="E22:E23"/>
    <mergeCell ref="D24:E24"/>
    <mergeCell ref="A19:A21"/>
    <mergeCell ref="B19:B21"/>
    <mergeCell ref="C19:C21"/>
    <mergeCell ref="E19:E20"/>
    <mergeCell ref="D21:E21"/>
    <mergeCell ref="A15:A18"/>
    <mergeCell ref="B15:B18"/>
    <mergeCell ref="C15:C18"/>
    <mergeCell ref="E15:E17"/>
    <mergeCell ref="D18:E18"/>
    <mergeCell ref="D8:E8"/>
    <mergeCell ref="D9:D10"/>
    <mergeCell ref="D11:E11"/>
    <mergeCell ref="D12:E12"/>
    <mergeCell ref="D13:E13"/>
    <mergeCell ref="D14:E14"/>
    <mergeCell ref="BE4:BG4"/>
    <mergeCell ref="BH4:BJ4"/>
    <mergeCell ref="BK4:BM4"/>
    <mergeCell ref="BN4:BN5"/>
    <mergeCell ref="A6:A14"/>
    <mergeCell ref="B6:B14"/>
    <mergeCell ref="C6:C14"/>
    <mergeCell ref="D6:D7"/>
    <mergeCell ref="AM4:AO4"/>
    <mergeCell ref="AP4:AR4"/>
    <mergeCell ref="AS4:AU4"/>
    <mergeCell ref="AV4:AX4"/>
    <mergeCell ref="AY4:BA4"/>
    <mergeCell ref="BB4:BD4"/>
    <mergeCell ref="U4:W4"/>
    <mergeCell ref="X4:Z4"/>
    <mergeCell ref="AA4:AC4"/>
    <mergeCell ref="AD4:AF4"/>
    <mergeCell ref="AG4:AI4"/>
    <mergeCell ref="AJ4:AL4"/>
    <mergeCell ref="A4:A5"/>
    <mergeCell ref="B4:B5"/>
    <mergeCell ref="C4:C5"/>
    <mergeCell ref="D4:E5"/>
    <mergeCell ref="F4:H4"/>
    <mergeCell ref="I4:K4"/>
    <mergeCell ref="L4:N4"/>
    <mergeCell ref="O4:Q4"/>
    <mergeCell ref="R4:T4"/>
    <mergeCell ref="A1:Z2"/>
    <mergeCell ref="BK1:BN2"/>
    <mergeCell ref="D3:E3"/>
    <mergeCell ref="F3:H3"/>
    <mergeCell ref="I3:K3"/>
    <mergeCell ref="L3:N3"/>
    <mergeCell ref="O3:Q3"/>
    <mergeCell ref="R3:T3"/>
    <mergeCell ref="U3:W3"/>
    <mergeCell ref="X3:Z3"/>
    <mergeCell ref="BK3:BM3"/>
    <mergeCell ref="AS3:AU3"/>
    <mergeCell ref="AV3:AX3"/>
    <mergeCell ref="AY3:BA3"/>
    <mergeCell ref="BB3:BD3"/>
    <mergeCell ref="BE3:BG3"/>
    <mergeCell ref="BH3:BJ3"/>
    <mergeCell ref="AA3:AC3"/>
    <mergeCell ref="AD3:AF3"/>
    <mergeCell ref="AG3:AI3"/>
    <mergeCell ref="AJ3:AL3"/>
    <mergeCell ref="AM3:AO3"/>
    <mergeCell ref="AP3:AR3"/>
  </mergeCells>
  <pageMargins left="0.25" right="0.25" top="0.75" bottom="0.75" header="0.3" footer="0.3"/>
  <pageSetup paperSize="8" scale="26" orientation="landscape" copies="2" r:id="rId1"/>
  <headerFooter scaleWithDoc="0" alignWithMargins="0"/>
  <colBreaks count="1" manualBreakCount="1">
    <brk id="5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A5B4-54BE-4DBB-812A-D48A3409FA68}">
  <sheetPr>
    <tabColor theme="9" tint="0.79998168889431442"/>
    <pageSetUpPr fitToPage="1"/>
  </sheetPr>
  <dimension ref="A1:AE45"/>
  <sheetViews>
    <sheetView view="pageBreakPreview" topLeftCell="F1" zoomScaleSheetLayoutView="100" workbookViewId="0">
      <selection activeCell="E29" sqref="E29"/>
    </sheetView>
  </sheetViews>
  <sheetFormatPr defaultColWidth="8.625" defaultRowHeight="14.25"/>
  <cols>
    <col min="1" max="1" width="3.375" style="2" customWidth="1"/>
    <col min="2" max="2" width="12.375" style="3" customWidth="1"/>
    <col min="3" max="3" width="52.5" style="3" customWidth="1"/>
    <col min="4" max="4" width="9" style="3" customWidth="1"/>
    <col min="5" max="7" width="8.75" style="3" bestFit="1" customWidth="1"/>
    <col min="8" max="10" width="10" style="3" bestFit="1" customWidth="1"/>
    <col min="11" max="12" width="8.75" style="3" bestFit="1" customWidth="1"/>
    <col min="13" max="13" width="9" style="3" customWidth="1"/>
    <col min="14" max="24" width="8.75" style="3" bestFit="1" customWidth="1"/>
    <col min="25" max="26" width="10" style="3" bestFit="1" customWidth="1"/>
    <col min="27" max="16384" width="8.625" style="3"/>
  </cols>
  <sheetData>
    <row r="1" spans="1:31" ht="4.5" customHeight="1"/>
    <row r="2" spans="1:31" ht="45" customHeight="1">
      <c r="E2" s="333"/>
      <c r="F2" s="333"/>
      <c r="G2" s="333"/>
      <c r="H2" s="333"/>
      <c r="J2" s="333"/>
      <c r="K2" s="333"/>
      <c r="L2" s="333"/>
      <c r="M2" s="333"/>
      <c r="O2" s="334"/>
      <c r="P2" s="334"/>
      <c r="Q2" s="334"/>
      <c r="R2" s="334"/>
      <c r="S2" s="4"/>
      <c r="T2" s="4"/>
      <c r="V2" s="335" t="s">
        <v>7</v>
      </c>
      <c r="W2" s="335"/>
      <c r="X2" s="335"/>
      <c r="Y2" s="335"/>
      <c r="Z2" s="335"/>
      <c r="AA2" s="1"/>
    </row>
    <row r="3" spans="1:31" ht="17.45" customHeight="1"/>
    <row r="4" spans="1:31">
      <c r="A4" s="336" t="s">
        <v>38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</row>
    <row r="5" spans="1:31">
      <c r="B5" s="2"/>
      <c r="C5" s="2"/>
      <c r="D5" s="2"/>
      <c r="E5" s="2"/>
      <c r="F5" s="2"/>
      <c r="G5" s="2"/>
      <c r="H5" s="2"/>
    </row>
    <row r="6" spans="1:31" ht="29.25" customHeight="1">
      <c r="A6" s="43" t="s">
        <v>0</v>
      </c>
      <c r="B6" s="44" t="s">
        <v>6</v>
      </c>
      <c r="C6" s="45"/>
      <c r="D6" s="5">
        <v>2023</v>
      </c>
      <c r="E6" s="5">
        <v>2024</v>
      </c>
      <c r="F6" s="5">
        <v>2025</v>
      </c>
      <c r="G6" s="5">
        <v>2026</v>
      </c>
      <c r="H6" s="5">
        <v>2027</v>
      </c>
      <c r="I6" s="5">
        <v>2028</v>
      </c>
      <c r="J6" s="5">
        <v>2029</v>
      </c>
      <c r="K6" s="5">
        <v>2030</v>
      </c>
      <c r="L6" s="5">
        <v>2031</v>
      </c>
      <c r="M6" s="5">
        <v>2032</v>
      </c>
      <c r="N6" s="5">
        <v>2033</v>
      </c>
      <c r="O6" s="5">
        <v>2034</v>
      </c>
      <c r="P6" s="5">
        <v>2035</v>
      </c>
      <c r="Q6" s="5">
        <v>2036</v>
      </c>
      <c r="R6" s="5">
        <v>2037</v>
      </c>
      <c r="S6" s="5">
        <v>2038</v>
      </c>
      <c r="T6" s="5">
        <v>2039</v>
      </c>
      <c r="U6" s="5">
        <v>2040</v>
      </c>
      <c r="V6" s="5">
        <v>2041</v>
      </c>
      <c r="W6" s="5">
        <v>2042</v>
      </c>
      <c r="X6" s="5">
        <v>2043</v>
      </c>
      <c r="Y6" s="5">
        <v>2044</v>
      </c>
      <c r="Z6" s="5">
        <v>2045</v>
      </c>
    </row>
    <row r="7" spans="1:31" ht="21.75" customHeight="1">
      <c r="A7" s="46">
        <v>1</v>
      </c>
      <c r="B7" s="330" t="s">
        <v>65</v>
      </c>
      <c r="C7" s="47" t="s">
        <v>39</v>
      </c>
      <c r="D7" s="48">
        <v>3.6682025262257785E-2</v>
      </c>
      <c r="E7" s="48">
        <v>3.5276612320671322E-2</v>
      </c>
      <c r="F7" s="48">
        <v>2.364162929600656E-2</v>
      </c>
      <c r="G7" s="48">
        <v>2.3623551553127651E-2</v>
      </c>
      <c r="H7" s="49">
        <v>2.2015673532115771E-2</v>
      </c>
      <c r="I7" s="48">
        <v>2.0794507695992375E-2</v>
      </c>
      <c r="J7" s="48">
        <v>1.9653290939353089E-2</v>
      </c>
      <c r="K7" s="48">
        <v>1.9371729857381004E-2</v>
      </c>
      <c r="L7" s="48">
        <v>1.8515406726308966E-2</v>
      </c>
      <c r="M7" s="48">
        <v>1.75518276818456E-2</v>
      </c>
      <c r="N7" s="50">
        <v>1.6611551576231138E-2</v>
      </c>
      <c r="O7" s="50">
        <v>1.5733680308981604E-2</v>
      </c>
      <c r="P7" s="50">
        <v>1.5317155725800537E-2</v>
      </c>
      <c r="Q7" s="50">
        <v>1.1233744854971955E-2</v>
      </c>
      <c r="R7" s="50">
        <v>1.0708831892906362E-2</v>
      </c>
      <c r="S7" s="51">
        <v>1.0217071085938471E-2</v>
      </c>
      <c r="T7" s="51">
        <v>9.756036728440871E-3</v>
      </c>
      <c r="U7" s="51">
        <v>8.6611659644119966E-3</v>
      </c>
      <c r="V7" s="51">
        <v>7.1963846960678719E-3</v>
      </c>
      <c r="W7" s="51">
        <v>5.853718329481861E-3</v>
      </c>
      <c r="X7" s="51">
        <v>3.2119491999128159E-3</v>
      </c>
      <c r="Y7" s="51">
        <v>1.1160924733146386E-4</v>
      </c>
      <c r="Z7" s="51">
        <v>0</v>
      </c>
    </row>
    <row r="8" spans="1:31">
      <c r="A8" s="46">
        <v>2</v>
      </c>
      <c r="B8" s="331"/>
      <c r="C8" s="52" t="s">
        <v>40</v>
      </c>
      <c r="D8" s="53">
        <v>0.44375565192836092</v>
      </c>
      <c r="E8" s="53">
        <v>0.45715303235702054</v>
      </c>
      <c r="F8" s="53">
        <v>0.36946679119711495</v>
      </c>
      <c r="G8" s="53">
        <v>0.37196850457683028</v>
      </c>
      <c r="H8" s="53">
        <v>0.34219961660313364</v>
      </c>
      <c r="I8" s="53">
        <v>0.32207398782921554</v>
      </c>
      <c r="J8" s="53">
        <v>0.28529764268905361</v>
      </c>
      <c r="K8" s="53">
        <v>0.25365440200615957</v>
      </c>
      <c r="L8" s="53">
        <v>0.23144747421299633</v>
      </c>
      <c r="M8" s="53">
        <v>0.23582803340083913</v>
      </c>
      <c r="N8" s="50">
        <v>0.24230354582594663</v>
      </c>
      <c r="O8" s="50">
        <v>0.25083593807460514</v>
      </c>
      <c r="P8" s="50">
        <v>0.25875857519985024</v>
      </c>
      <c r="Q8" s="50">
        <v>0.2668463299721861</v>
      </c>
      <c r="R8" s="50">
        <v>0.27433865537460872</v>
      </c>
      <c r="S8" s="51">
        <v>0.28108834412699868</v>
      </c>
      <c r="T8" s="48">
        <v>0.28713785628541838</v>
      </c>
      <c r="U8" s="51">
        <v>0.2926790448351852</v>
      </c>
      <c r="V8" s="48">
        <v>0.29770424284867225</v>
      </c>
      <c r="W8" s="51">
        <v>0.30230131690679907</v>
      </c>
      <c r="X8" s="48">
        <v>0.30658427451325443</v>
      </c>
      <c r="Y8" s="48">
        <v>0.31080477810473656</v>
      </c>
      <c r="Z8" s="48">
        <v>0.31504948563744684</v>
      </c>
    </row>
    <row r="9" spans="1:31" ht="24" customHeight="1">
      <c r="A9" s="46">
        <v>3</v>
      </c>
      <c r="B9" s="330" t="s">
        <v>66</v>
      </c>
      <c r="C9" s="47" t="s">
        <v>39</v>
      </c>
      <c r="D9" s="48">
        <v>3.5469673742504634E-2</v>
      </c>
      <c r="E9" s="48">
        <v>3.5276612320671322E-2</v>
      </c>
      <c r="F9" s="48">
        <v>2.364162929600656E-2</v>
      </c>
      <c r="G9" s="48">
        <v>2.3623551553127651E-2</v>
      </c>
      <c r="H9" s="49">
        <v>2.2015673532115771E-2</v>
      </c>
      <c r="I9" s="48">
        <v>2.0794507695992375E-2</v>
      </c>
      <c r="J9" s="48">
        <v>1.9653290939353089E-2</v>
      </c>
      <c r="K9" s="48">
        <v>1.9371729857381004E-2</v>
      </c>
      <c r="L9" s="48">
        <v>1.8515406726308966E-2</v>
      </c>
      <c r="M9" s="48">
        <v>1.75518276818456E-2</v>
      </c>
      <c r="N9" s="50">
        <v>1.6611551576231138E-2</v>
      </c>
      <c r="O9" s="50">
        <v>1.5733680308981604E-2</v>
      </c>
      <c r="P9" s="50">
        <v>1.5317155725800537E-2</v>
      </c>
      <c r="Q9" s="50">
        <v>1.1233744854971955E-2</v>
      </c>
      <c r="R9" s="50">
        <v>1.0708831892906362E-2</v>
      </c>
      <c r="S9" s="51">
        <v>1.0217071085938471E-2</v>
      </c>
      <c r="T9" s="51">
        <v>9.756036728440871E-3</v>
      </c>
      <c r="U9" s="51">
        <v>8.6611659644119966E-3</v>
      </c>
      <c r="V9" s="51">
        <v>7.1963846960678719E-3</v>
      </c>
      <c r="W9" s="51">
        <v>5.853718329481861E-3</v>
      </c>
      <c r="X9" s="51">
        <v>3.2119491999128159E-3</v>
      </c>
      <c r="Y9" s="51">
        <v>1.1160924733146386E-4</v>
      </c>
      <c r="Z9" s="51">
        <v>0</v>
      </c>
    </row>
    <row r="10" spans="1:31">
      <c r="A10" s="46">
        <v>4</v>
      </c>
      <c r="B10" s="331"/>
      <c r="C10" s="52" t="s">
        <v>40</v>
      </c>
      <c r="D10" s="53">
        <v>0.44375565192836092</v>
      </c>
      <c r="E10" s="53">
        <v>0.47397522369427619</v>
      </c>
      <c r="F10" s="53">
        <v>0.38652925330180893</v>
      </c>
      <c r="G10" s="53">
        <v>0.37942677653542412</v>
      </c>
      <c r="H10" s="53">
        <v>0.34963021786200149</v>
      </c>
      <c r="I10" s="53">
        <v>0.32950458908808339</v>
      </c>
      <c r="J10" s="53">
        <v>0.29272824394792141</v>
      </c>
      <c r="K10" s="53">
        <v>0.26108500326502743</v>
      </c>
      <c r="L10" s="53">
        <v>0.23165469970875358</v>
      </c>
      <c r="M10" s="53">
        <v>0.23593228571055144</v>
      </c>
      <c r="N10" s="50">
        <v>0.24227587512622056</v>
      </c>
      <c r="O10" s="50">
        <v>0.25083593807460514</v>
      </c>
      <c r="P10" s="50">
        <v>0.25875857519985024</v>
      </c>
      <c r="Q10" s="50">
        <v>0.2668463299721861</v>
      </c>
      <c r="R10" s="50">
        <v>0.27433865537460872</v>
      </c>
      <c r="S10" s="51">
        <v>0.28108834412699868</v>
      </c>
      <c r="T10" s="48">
        <v>0.28713785628541838</v>
      </c>
      <c r="U10" s="51">
        <v>0.2926790448351852</v>
      </c>
      <c r="V10" s="48">
        <v>0.29770424284867225</v>
      </c>
      <c r="W10" s="51">
        <v>0.30230131690679907</v>
      </c>
      <c r="X10" s="48">
        <v>0.30658427451325443</v>
      </c>
      <c r="Y10" s="48">
        <v>0.31080477810473656</v>
      </c>
      <c r="Z10" s="48">
        <v>0.31504948563744684</v>
      </c>
    </row>
    <row r="11" spans="1:31">
      <c r="A11" s="54"/>
      <c r="B11" s="55"/>
      <c r="C11" s="55"/>
      <c r="D11" s="55"/>
      <c r="E11" s="55"/>
      <c r="F11" s="55"/>
      <c r="G11" s="55"/>
      <c r="H11" s="56"/>
      <c r="I11" s="56"/>
      <c r="J11" s="56"/>
      <c r="K11" s="56"/>
      <c r="L11" s="56"/>
      <c r="M11" s="56"/>
      <c r="N11" s="57"/>
      <c r="O11" s="57"/>
      <c r="P11" s="57"/>
      <c r="Q11" s="57"/>
      <c r="R11" s="57"/>
      <c r="S11" s="58"/>
      <c r="T11" s="58"/>
      <c r="U11" s="58"/>
      <c r="V11" s="58"/>
      <c r="W11" s="58"/>
      <c r="X11" s="58"/>
      <c r="Y11" s="58"/>
      <c r="Z11" s="58"/>
    </row>
    <row r="12" spans="1:31" ht="19.5" customHeight="1">
      <c r="A12" s="6">
        <v>5</v>
      </c>
      <c r="B12" s="332" t="s">
        <v>41</v>
      </c>
      <c r="C12" s="332"/>
      <c r="D12" s="59">
        <f t="shared" ref="D12:Z13" si="0">D9-D7</f>
        <v>-1.2123515197531506E-3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59">
        <f t="shared" si="0"/>
        <v>0</v>
      </c>
      <c r="M12" s="59">
        <f t="shared" si="0"/>
        <v>0</v>
      </c>
      <c r="N12" s="59">
        <f t="shared" si="0"/>
        <v>0</v>
      </c>
      <c r="O12" s="59">
        <f t="shared" si="0"/>
        <v>0</v>
      </c>
      <c r="P12" s="59">
        <f t="shared" si="0"/>
        <v>0</v>
      </c>
      <c r="Q12" s="59">
        <f t="shared" si="0"/>
        <v>0</v>
      </c>
      <c r="R12" s="59">
        <f t="shared" si="0"/>
        <v>0</v>
      </c>
      <c r="S12" s="59">
        <f t="shared" si="0"/>
        <v>0</v>
      </c>
      <c r="T12" s="59">
        <f t="shared" si="0"/>
        <v>0</v>
      </c>
      <c r="U12" s="59">
        <f t="shared" si="0"/>
        <v>0</v>
      </c>
      <c r="V12" s="59">
        <f t="shared" si="0"/>
        <v>0</v>
      </c>
      <c r="W12" s="59">
        <f t="shared" si="0"/>
        <v>0</v>
      </c>
      <c r="X12" s="59">
        <f t="shared" si="0"/>
        <v>0</v>
      </c>
      <c r="Y12" s="59">
        <f t="shared" si="0"/>
        <v>0</v>
      </c>
      <c r="Z12" s="59">
        <f t="shared" si="0"/>
        <v>0</v>
      </c>
    </row>
    <row r="13" spans="1:31" ht="19.5" customHeight="1">
      <c r="A13" s="6">
        <v>6</v>
      </c>
      <c r="B13" s="332" t="s">
        <v>42</v>
      </c>
      <c r="C13" s="332"/>
      <c r="D13" s="59">
        <f t="shared" si="0"/>
        <v>0</v>
      </c>
      <c r="E13" s="59">
        <f t="shared" si="0"/>
        <v>1.6822191337255654E-2</v>
      </c>
      <c r="F13" s="59">
        <f t="shared" si="0"/>
        <v>1.7062462104693976E-2</v>
      </c>
      <c r="G13" s="59">
        <f t="shared" si="0"/>
        <v>7.4582719585938317E-3</v>
      </c>
      <c r="H13" s="59">
        <f t="shared" si="0"/>
        <v>7.4306012588678527E-3</v>
      </c>
      <c r="I13" s="59">
        <f t="shared" si="0"/>
        <v>7.4306012588678527E-3</v>
      </c>
      <c r="J13" s="59">
        <f t="shared" si="0"/>
        <v>7.4306012588677972E-3</v>
      </c>
      <c r="K13" s="59">
        <f t="shared" si="0"/>
        <v>7.4306012588678527E-3</v>
      </c>
      <c r="L13" s="59">
        <f t="shared" si="0"/>
        <v>2.0722549575724614E-4</v>
      </c>
      <c r="M13" s="59">
        <f t="shared" si="0"/>
        <v>1.0425230971231048E-4</v>
      </c>
      <c r="N13" s="59">
        <f t="shared" si="0"/>
        <v>-2.7670699726062287E-5</v>
      </c>
      <c r="O13" s="59">
        <f t="shared" si="0"/>
        <v>0</v>
      </c>
      <c r="P13" s="59">
        <f t="shared" si="0"/>
        <v>0</v>
      </c>
      <c r="Q13" s="59">
        <f t="shared" si="0"/>
        <v>0</v>
      </c>
      <c r="R13" s="59">
        <f t="shared" si="0"/>
        <v>0</v>
      </c>
      <c r="S13" s="59">
        <f t="shared" si="0"/>
        <v>0</v>
      </c>
      <c r="T13" s="59">
        <f t="shared" si="0"/>
        <v>0</v>
      </c>
      <c r="U13" s="59">
        <f t="shared" si="0"/>
        <v>0</v>
      </c>
      <c r="V13" s="59">
        <f t="shared" si="0"/>
        <v>0</v>
      </c>
      <c r="W13" s="59">
        <f t="shared" si="0"/>
        <v>0</v>
      </c>
      <c r="X13" s="59">
        <f t="shared" si="0"/>
        <v>0</v>
      </c>
      <c r="Y13" s="59">
        <f t="shared" si="0"/>
        <v>0</v>
      </c>
      <c r="Z13" s="59">
        <f t="shared" si="0"/>
        <v>0</v>
      </c>
    </row>
    <row r="14" spans="1:31">
      <c r="A14" s="60"/>
      <c r="B14" s="61"/>
      <c r="C14" s="62"/>
      <c r="D14" s="63"/>
      <c r="E14" s="63"/>
      <c r="F14" s="63"/>
      <c r="G14" s="63"/>
      <c r="H14" s="64"/>
      <c r="I14" s="48"/>
      <c r="J14" s="48"/>
      <c r="K14" s="48"/>
      <c r="L14" s="48"/>
      <c r="M14" s="48"/>
      <c r="N14" s="49"/>
      <c r="O14" s="48"/>
      <c r="P14" s="48"/>
      <c r="Q14" s="48"/>
      <c r="R14" s="48"/>
      <c r="S14" s="48"/>
      <c r="T14" s="50"/>
      <c r="U14" s="50"/>
      <c r="V14" s="50"/>
      <c r="W14" s="50"/>
      <c r="X14" s="50"/>
      <c r="Y14" s="51"/>
      <c r="Z14" s="51"/>
      <c r="AA14" s="65"/>
      <c r="AB14" s="65"/>
      <c r="AC14" s="65"/>
      <c r="AD14" s="65"/>
      <c r="AE14" s="65"/>
    </row>
    <row r="15" spans="1:31" ht="19.5" customHeight="1">
      <c r="A15" s="66">
        <v>7</v>
      </c>
      <c r="B15" s="332" t="s">
        <v>43</v>
      </c>
      <c r="C15" s="332"/>
      <c r="D15" s="59">
        <f t="shared" ref="D15:Z15" si="1">D8-D7</f>
        <v>0.40707362666610314</v>
      </c>
      <c r="E15" s="59">
        <f t="shared" si="1"/>
        <v>0.42187642003634923</v>
      </c>
      <c r="F15" s="59">
        <f t="shared" si="1"/>
        <v>0.3458251619011084</v>
      </c>
      <c r="G15" s="59">
        <f t="shared" si="1"/>
        <v>0.34834495302370261</v>
      </c>
      <c r="H15" s="59">
        <f t="shared" si="1"/>
        <v>0.32018394307101788</v>
      </c>
      <c r="I15" s="59">
        <f t="shared" si="1"/>
        <v>0.30127948013322314</v>
      </c>
      <c r="J15" s="59">
        <f t="shared" si="1"/>
        <v>0.26564435174970052</v>
      </c>
      <c r="K15" s="59">
        <f t="shared" si="1"/>
        <v>0.23428267214877857</v>
      </c>
      <c r="L15" s="59">
        <f t="shared" si="1"/>
        <v>0.21293206748668736</v>
      </c>
      <c r="M15" s="59">
        <f t="shared" si="1"/>
        <v>0.21827620571899353</v>
      </c>
      <c r="N15" s="59">
        <f t="shared" si="1"/>
        <v>0.22569199424971548</v>
      </c>
      <c r="O15" s="59">
        <f t="shared" si="1"/>
        <v>0.23510225776562355</v>
      </c>
      <c r="P15" s="59">
        <f t="shared" si="1"/>
        <v>0.24344141947404971</v>
      </c>
      <c r="Q15" s="59">
        <f t="shared" si="1"/>
        <v>0.25561258511721413</v>
      </c>
      <c r="R15" s="59">
        <f t="shared" si="1"/>
        <v>0.26362982348170239</v>
      </c>
      <c r="S15" s="59">
        <f t="shared" si="1"/>
        <v>0.27087127304106023</v>
      </c>
      <c r="T15" s="59">
        <f t="shared" si="1"/>
        <v>0.27738181955697749</v>
      </c>
      <c r="U15" s="59">
        <f t="shared" si="1"/>
        <v>0.28401787887077318</v>
      </c>
      <c r="V15" s="59">
        <f t="shared" si="1"/>
        <v>0.29050785815260438</v>
      </c>
      <c r="W15" s="59">
        <f t="shared" si="1"/>
        <v>0.29644759857731723</v>
      </c>
      <c r="X15" s="59">
        <f t="shared" si="1"/>
        <v>0.30337232531334163</v>
      </c>
      <c r="Y15" s="59">
        <f t="shared" si="1"/>
        <v>0.31069316885740511</v>
      </c>
      <c r="Z15" s="59">
        <f t="shared" si="1"/>
        <v>0.31504948563744684</v>
      </c>
      <c r="AA15" s="65"/>
      <c r="AB15" s="67"/>
      <c r="AC15" s="67"/>
      <c r="AD15" s="67"/>
      <c r="AE15" s="67"/>
    </row>
    <row r="16" spans="1:31" ht="19.5" customHeight="1">
      <c r="A16" s="66">
        <v>8</v>
      </c>
      <c r="B16" s="328" t="s">
        <v>44</v>
      </c>
      <c r="C16" s="329"/>
      <c r="D16" s="68">
        <f t="shared" ref="D16:Z16" si="2">D10-D9</f>
        <v>0.40828597818585627</v>
      </c>
      <c r="E16" s="68">
        <f t="shared" si="2"/>
        <v>0.43869861137360489</v>
      </c>
      <c r="F16" s="68">
        <f t="shared" si="2"/>
        <v>0.36288762400580238</v>
      </c>
      <c r="G16" s="68">
        <f t="shared" si="2"/>
        <v>0.35580322498229644</v>
      </c>
      <c r="H16" s="68">
        <f t="shared" si="2"/>
        <v>0.32761454432988574</v>
      </c>
      <c r="I16" s="68">
        <f t="shared" si="2"/>
        <v>0.308710081392091</v>
      </c>
      <c r="J16" s="68">
        <f t="shared" si="2"/>
        <v>0.27307495300856832</v>
      </c>
      <c r="K16" s="68">
        <f t="shared" si="2"/>
        <v>0.24171327340764642</v>
      </c>
      <c r="L16" s="68">
        <f t="shared" si="2"/>
        <v>0.21313929298244461</v>
      </c>
      <c r="M16" s="68">
        <f t="shared" si="2"/>
        <v>0.21838045802870584</v>
      </c>
      <c r="N16" s="68">
        <f t="shared" si="2"/>
        <v>0.22566432354998942</v>
      </c>
      <c r="O16" s="68">
        <f t="shared" si="2"/>
        <v>0.23510225776562355</v>
      </c>
      <c r="P16" s="68">
        <f t="shared" si="2"/>
        <v>0.24344141947404971</v>
      </c>
      <c r="Q16" s="68">
        <f t="shared" si="2"/>
        <v>0.25561258511721413</v>
      </c>
      <c r="R16" s="68">
        <f t="shared" si="2"/>
        <v>0.26362982348170239</v>
      </c>
      <c r="S16" s="69">
        <f t="shared" si="2"/>
        <v>0.27087127304106023</v>
      </c>
      <c r="T16" s="69">
        <f t="shared" si="2"/>
        <v>0.27738181955697749</v>
      </c>
      <c r="U16" s="69">
        <f t="shared" si="2"/>
        <v>0.28401787887077318</v>
      </c>
      <c r="V16" s="69">
        <f t="shared" si="2"/>
        <v>0.29050785815260438</v>
      </c>
      <c r="W16" s="69">
        <f t="shared" si="2"/>
        <v>0.29644759857731723</v>
      </c>
      <c r="X16" s="69">
        <f t="shared" si="2"/>
        <v>0.30337232531334163</v>
      </c>
      <c r="Y16" s="69">
        <f t="shared" si="2"/>
        <v>0.31069316885740511</v>
      </c>
      <c r="Z16" s="69">
        <f t="shared" si="2"/>
        <v>0.31504948563744684</v>
      </c>
    </row>
    <row r="17" spans="1:26" ht="16.5" customHeight="1">
      <c r="A17" s="60"/>
      <c r="B17" s="61"/>
      <c r="C17" s="62"/>
      <c r="D17" s="63"/>
      <c r="E17" s="63"/>
      <c r="F17" s="63"/>
      <c r="G17" s="63"/>
      <c r="H17" s="64"/>
      <c r="I17" s="64"/>
      <c r="J17" s="64"/>
      <c r="K17" s="64"/>
      <c r="L17" s="64"/>
      <c r="M17" s="64"/>
      <c r="N17" s="57"/>
      <c r="O17" s="57"/>
      <c r="P17" s="57"/>
      <c r="Q17" s="57"/>
      <c r="R17" s="57"/>
      <c r="S17" s="58"/>
      <c r="T17" s="58"/>
      <c r="U17" s="58"/>
      <c r="V17" s="58"/>
      <c r="W17" s="58"/>
      <c r="X17" s="58"/>
      <c r="Y17" s="58"/>
      <c r="Z17" s="58"/>
    </row>
    <row r="18" spans="1:26" ht="21" customHeight="1">
      <c r="A18" s="6">
        <v>9</v>
      </c>
      <c r="B18" s="332" t="s">
        <v>45</v>
      </c>
      <c r="C18" s="332"/>
      <c r="D18" s="59">
        <f t="shared" ref="D18:Z18" si="3">D16-D15</f>
        <v>1.2123515197531298E-3</v>
      </c>
      <c r="E18" s="59">
        <f t="shared" si="3"/>
        <v>1.6822191337255654E-2</v>
      </c>
      <c r="F18" s="59">
        <f t="shared" si="3"/>
        <v>1.7062462104693976E-2</v>
      </c>
      <c r="G18" s="59">
        <f t="shared" si="3"/>
        <v>7.4582719585938317E-3</v>
      </c>
      <c r="H18" s="59">
        <f t="shared" si="3"/>
        <v>7.4306012588678527E-3</v>
      </c>
      <c r="I18" s="59">
        <f t="shared" si="3"/>
        <v>7.4306012588678527E-3</v>
      </c>
      <c r="J18" s="59">
        <f t="shared" si="3"/>
        <v>7.4306012588677972E-3</v>
      </c>
      <c r="K18" s="59">
        <f t="shared" si="3"/>
        <v>7.4306012588678527E-3</v>
      </c>
      <c r="L18" s="59">
        <f t="shared" si="3"/>
        <v>2.0722549575724614E-4</v>
      </c>
      <c r="M18" s="59">
        <f t="shared" si="3"/>
        <v>1.0425230971231048E-4</v>
      </c>
      <c r="N18" s="59">
        <f t="shared" si="3"/>
        <v>-2.7670699726062287E-5</v>
      </c>
      <c r="O18" s="59">
        <f t="shared" si="3"/>
        <v>0</v>
      </c>
      <c r="P18" s="59">
        <f t="shared" si="3"/>
        <v>0</v>
      </c>
      <c r="Q18" s="59">
        <f t="shared" si="3"/>
        <v>0</v>
      </c>
      <c r="R18" s="59">
        <f t="shared" si="3"/>
        <v>0</v>
      </c>
      <c r="S18" s="59">
        <f t="shared" si="3"/>
        <v>0</v>
      </c>
      <c r="T18" s="59">
        <f t="shared" si="3"/>
        <v>0</v>
      </c>
      <c r="U18" s="59">
        <f t="shared" si="3"/>
        <v>0</v>
      </c>
      <c r="V18" s="59">
        <f t="shared" si="3"/>
        <v>0</v>
      </c>
      <c r="W18" s="59">
        <f t="shared" si="3"/>
        <v>0</v>
      </c>
      <c r="X18" s="59">
        <f t="shared" si="3"/>
        <v>0</v>
      </c>
      <c r="Y18" s="59">
        <f t="shared" si="3"/>
        <v>0</v>
      </c>
      <c r="Z18" s="59">
        <f t="shared" si="3"/>
        <v>0</v>
      </c>
    </row>
    <row r="19" spans="1:26" ht="25.5" customHeight="1">
      <c r="A19" s="71"/>
      <c r="B19" s="72"/>
      <c r="C19" s="72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6">
      <c r="A20" s="7" t="s">
        <v>52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6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6" s="10" customFormat="1" ht="12.75">
      <c r="A22" s="5" t="s">
        <v>0</v>
      </c>
      <c r="B22" s="340" t="s">
        <v>6</v>
      </c>
      <c r="C22" s="341"/>
      <c r="D22" s="342"/>
      <c r="E22" s="5">
        <v>2024</v>
      </c>
      <c r="F22" s="9">
        <v>2025</v>
      </c>
      <c r="G22" s="5">
        <v>2026</v>
      </c>
      <c r="H22" s="9">
        <v>2027</v>
      </c>
      <c r="I22" s="5">
        <v>2028</v>
      </c>
      <c r="J22" s="9">
        <v>2029</v>
      </c>
      <c r="K22" s="5">
        <v>2030</v>
      </c>
      <c r="L22" s="9">
        <v>2031</v>
      </c>
      <c r="M22" s="5">
        <v>2032</v>
      </c>
      <c r="N22" s="9">
        <v>2033</v>
      </c>
      <c r="O22" s="5">
        <v>2034</v>
      </c>
      <c r="P22" s="9">
        <v>2035</v>
      </c>
      <c r="Q22" s="5">
        <v>2036</v>
      </c>
      <c r="R22" s="9">
        <v>2037</v>
      </c>
      <c r="S22" s="5">
        <v>2038</v>
      </c>
      <c r="T22" s="9">
        <v>2039</v>
      </c>
      <c r="U22" s="5">
        <v>2040</v>
      </c>
      <c r="V22" s="9">
        <v>2041</v>
      </c>
      <c r="W22" s="5">
        <v>2042</v>
      </c>
      <c r="X22" s="9">
        <v>2043</v>
      </c>
      <c r="Y22" s="5">
        <v>2044</v>
      </c>
      <c r="Z22" s="9">
        <v>2045</v>
      </c>
    </row>
    <row r="23" spans="1:26" ht="23.25" customHeight="1">
      <c r="A23" s="6">
        <v>1</v>
      </c>
      <c r="B23" s="337" t="s">
        <v>67</v>
      </c>
      <c r="C23" s="338"/>
      <c r="D23" s="339"/>
      <c r="E23" s="11">
        <v>60112546</v>
      </c>
      <c r="F23" s="11">
        <v>92584696</v>
      </c>
      <c r="G23" s="11">
        <v>19405333</v>
      </c>
      <c r="H23" s="11">
        <v>160022332</v>
      </c>
      <c r="I23" s="11">
        <v>155506069</v>
      </c>
      <c r="J23" s="11">
        <v>290067019</v>
      </c>
      <c r="K23" s="11">
        <v>329075679</v>
      </c>
      <c r="L23" s="11">
        <v>359591227</v>
      </c>
      <c r="M23" s="11">
        <v>389446079</v>
      </c>
      <c r="N23" s="11">
        <v>421063072</v>
      </c>
      <c r="O23" s="11">
        <v>453958460</v>
      </c>
      <c r="P23" s="11">
        <v>486717101</v>
      </c>
      <c r="Q23" s="11">
        <v>527953289</v>
      </c>
      <c r="R23" s="11">
        <v>561776412</v>
      </c>
      <c r="S23" s="11">
        <v>595931723</v>
      </c>
      <c r="T23" s="11">
        <v>630743579</v>
      </c>
      <c r="U23" s="11">
        <v>670348639</v>
      </c>
      <c r="V23" s="11">
        <v>708047598</v>
      </c>
      <c r="W23" s="11">
        <v>747070888</v>
      </c>
      <c r="X23" s="11">
        <v>790921671</v>
      </c>
      <c r="Y23" s="11">
        <v>836804442</v>
      </c>
      <c r="Z23" s="11">
        <v>875386594</v>
      </c>
    </row>
    <row r="24" spans="1:26" ht="24.75" customHeight="1">
      <c r="A24" s="6">
        <v>2</v>
      </c>
      <c r="B24" s="337" t="s">
        <v>68</v>
      </c>
      <c r="C24" s="338"/>
      <c r="D24" s="339"/>
      <c r="E24" s="11">
        <v>60112546</v>
      </c>
      <c r="F24" s="11">
        <v>93518598</v>
      </c>
      <c r="G24" s="11">
        <v>19405333</v>
      </c>
      <c r="H24" s="11">
        <v>160022332</v>
      </c>
      <c r="I24" s="11">
        <v>155506069</v>
      </c>
      <c r="J24" s="11">
        <v>290067019</v>
      </c>
      <c r="K24" s="11">
        <v>329075679</v>
      </c>
      <c r="L24" s="11">
        <v>359591227</v>
      </c>
      <c r="M24" s="11">
        <v>389446079</v>
      </c>
      <c r="N24" s="11">
        <v>421063072</v>
      </c>
      <c r="O24" s="11">
        <v>453958460</v>
      </c>
      <c r="P24" s="11">
        <v>486717101</v>
      </c>
      <c r="Q24" s="11">
        <v>527953289</v>
      </c>
      <c r="R24" s="11">
        <v>561776412</v>
      </c>
      <c r="S24" s="11">
        <v>595931723</v>
      </c>
      <c r="T24" s="11">
        <v>630743579</v>
      </c>
      <c r="U24" s="11">
        <v>670348639</v>
      </c>
      <c r="V24" s="11">
        <v>708047598</v>
      </c>
      <c r="W24" s="11">
        <v>747070888</v>
      </c>
      <c r="X24" s="11">
        <v>790921671</v>
      </c>
      <c r="Y24" s="11">
        <v>836804442</v>
      </c>
      <c r="Z24" s="11">
        <v>875386594</v>
      </c>
    </row>
    <row r="25" spans="1:26" ht="25.5" customHeight="1">
      <c r="A25" s="6">
        <v>3</v>
      </c>
      <c r="B25" s="337" t="s">
        <v>1</v>
      </c>
      <c r="C25" s="338"/>
      <c r="D25" s="339"/>
      <c r="E25" s="12">
        <f t="shared" ref="E25:Z25" si="4">E24-E23</f>
        <v>0</v>
      </c>
      <c r="F25" s="12">
        <f t="shared" si="4"/>
        <v>933902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>
        <f t="shared" si="4"/>
        <v>0</v>
      </c>
      <c r="L25" s="12">
        <f t="shared" si="4"/>
        <v>0</v>
      </c>
      <c r="M25" s="12">
        <f t="shared" si="4"/>
        <v>0</v>
      </c>
      <c r="N25" s="12">
        <f t="shared" si="4"/>
        <v>0</v>
      </c>
      <c r="O25" s="12">
        <f t="shared" si="4"/>
        <v>0</v>
      </c>
      <c r="P25" s="12">
        <f t="shared" si="4"/>
        <v>0</v>
      </c>
      <c r="Q25" s="12">
        <f t="shared" si="4"/>
        <v>0</v>
      </c>
      <c r="R25" s="12">
        <f t="shared" si="4"/>
        <v>0</v>
      </c>
      <c r="S25" s="12">
        <f t="shared" si="4"/>
        <v>0</v>
      </c>
      <c r="T25" s="12">
        <f t="shared" si="4"/>
        <v>0</v>
      </c>
      <c r="U25" s="12">
        <f t="shared" si="4"/>
        <v>0</v>
      </c>
      <c r="V25" s="12">
        <f t="shared" si="4"/>
        <v>0</v>
      </c>
      <c r="W25" s="12">
        <f t="shared" si="4"/>
        <v>0</v>
      </c>
      <c r="X25" s="12">
        <f t="shared" si="4"/>
        <v>0</v>
      </c>
      <c r="Y25" s="12">
        <f t="shared" si="4"/>
        <v>0</v>
      </c>
      <c r="Z25" s="12">
        <f t="shared" si="4"/>
        <v>0</v>
      </c>
    </row>
    <row r="45" spans="7:7">
      <c r="G45" s="3">
        <v>1745594</v>
      </c>
    </row>
  </sheetData>
  <mergeCells count="16">
    <mergeCell ref="B25:D25"/>
    <mergeCell ref="B23:D23"/>
    <mergeCell ref="B22:D22"/>
    <mergeCell ref="B24:D24"/>
    <mergeCell ref="B18:C18"/>
    <mergeCell ref="E2:H2"/>
    <mergeCell ref="J2:M2"/>
    <mergeCell ref="O2:R2"/>
    <mergeCell ref="V2:Z2"/>
    <mergeCell ref="A4:X4"/>
    <mergeCell ref="B16:C16"/>
    <mergeCell ref="B7:B8"/>
    <mergeCell ref="B9:B10"/>
    <mergeCell ref="B12:C12"/>
    <mergeCell ref="B13:C13"/>
    <mergeCell ref="B15:C15"/>
  </mergeCells>
  <printOptions horizontalCentered="1"/>
  <pageMargins left="0" right="0" top="0.74803149606299213" bottom="0.74803149606299213" header="0.31496062992125984" footer="0.31496062992125984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Zał. nr 1</vt:lpstr>
      <vt:lpstr>Zał. nr 2</vt:lpstr>
      <vt:lpstr>'Zał. nr 1'!Obszar_wydruku</vt:lpstr>
      <vt:lpstr>'Zał. nr 2'!Obszar_wydruku</vt:lpstr>
      <vt:lpstr>'Zał. nr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Kajzar Karolina</dc:creator>
  <cp:lastModifiedBy>Kajzar Karolina</cp:lastModifiedBy>
  <cp:lastPrinted>2023-12-12T07:59:29Z</cp:lastPrinted>
  <dcterms:created xsi:type="dcterms:W3CDTF">2022-11-03T13:36:52Z</dcterms:created>
  <dcterms:modified xsi:type="dcterms:W3CDTF">2023-12-12T13:19:12Z</dcterms:modified>
</cp:coreProperties>
</file>