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kowal\Desktop\do wysłania\2023\grudzień\US zmiany w budżecie\"/>
    </mc:Choice>
  </mc:AlternateContent>
  <xr:revisionPtr revIDLastSave="0" documentId="13_ncr:1_{5215881A-F647-4B4A-8720-7462D167FA68}" xr6:coauthVersionLast="36" xr6:coauthVersionMax="47" xr10:uidLastSave="{00000000-0000-0000-0000-000000000000}"/>
  <bookViews>
    <workbookView xWindow="7230" yWindow="345" windowWidth="18465" windowHeight="13935" activeTab="2" xr2:uid="{00000000-000D-0000-FFFF-FFFF00000000}"/>
  </bookViews>
  <sheets>
    <sheet name="Załącznik Nr 1" sheetId="10" r:id="rId1"/>
    <sheet name="Załącznik Nr 2 " sheetId="11" r:id="rId2"/>
    <sheet name="Załącznik Nr3" sheetId="12" r:id="rId3"/>
    <sheet name="Załącznik Nr 3" sheetId="8" state="hidden" r:id="rId4"/>
  </sheets>
  <definedNames>
    <definedName name="nowwa" localSheetId="2">#REF!</definedName>
    <definedName name="nowwa">#REF!</definedName>
    <definedName name="Obszar_1093uku" localSheetId="2">#REF!</definedName>
    <definedName name="Obszar_1093uku">#REF!</definedName>
    <definedName name="_xlnm.Print_Area" localSheetId="0">'Załącznik Nr 1'!$A$1:$F$19</definedName>
    <definedName name="_xlnm.Print_Area" localSheetId="1">'Załącznik Nr 2 '!$A$1:$F$50</definedName>
    <definedName name="_xlnm.Print_Area" localSheetId="3">'Załącznik Nr 3'!$A$1:$D$24</definedName>
    <definedName name="_xlnm.Print_Area" localSheetId="2">'Załącznik Nr3'!$A$1:$D$23</definedName>
    <definedName name="_xlnm.Print_Titles" localSheetId="0">'Załącznik Nr 1'!$5:$7</definedName>
    <definedName name="_xlnm.Print_Titles" localSheetId="1">'Załącznik Nr 2 '!$5:$7</definedName>
  </definedNames>
  <calcPr calcId="191029"/>
</workbook>
</file>

<file path=xl/calcChain.xml><?xml version="1.0" encoding="utf-8"?>
<calcChain xmlns="http://schemas.openxmlformats.org/spreadsheetml/2006/main">
  <c r="D12" i="11" l="1"/>
  <c r="F50" i="11"/>
  <c r="G46" i="11"/>
  <c r="G40" i="11"/>
  <c r="G37" i="11"/>
  <c r="G41" i="11"/>
  <c r="G13" i="11"/>
  <c r="G14" i="11"/>
  <c r="D22" i="12"/>
  <c r="C22" i="12"/>
  <c r="D17" i="12"/>
  <c r="C17" i="12"/>
  <c r="D15" i="12"/>
  <c r="C15" i="12"/>
  <c r="G15" i="10"/>
  <c r="D50" i="11" l="1"/>
  <c r="F51" i="11" l="1"/>
  <c r="D51" i="11"/>
  <c r="F47" i="11"/>
  <c r="D47" i="11"/>
  <c r="F49" i="11"/>
  <c r="D49" i="11"/>
  <c r="F18" i="10"/>
  <c r="D19" i="10"/>
  <c r="D18" i="10"/>
  <c r="F16" i="10"/>
  <c r="D16" i="10"/>
  <c r="D42" i="11" l="1"/>
  <c r="D22" i="11"/>
  <c r="D17" i="11" l="1"/>
  <c r="D14" i="11"/>
  <c r="D13" i="12" l="1"/>
  <c r="C13" i="12"/>
  <c r="Q530" i="12"/>
  <c r="D21" i="12"/>
  <c r="C21" i="12"/>
  <c r="D19" i="12"/>
  <c r="D18" i="12" s="1"/>
  <c r="C19" i="12"/>
  <c r="D16" i="12"/>
  <c r="C16" i="12"/>
  <c r="D14" i="12"/>
  <c r="C14" i="12"/>
  <c r="D11" i="12"/>
  <c r="C11" i="12"/>
  <c r="D10" i="12"/>
  <c r="C10" i="12"/>
  <c r="D9" i="12"/>
  <c r="D8" i="12" s="1"/>
  <c r="C9" i="12"/>
  <c r="C8" i="12" s="1"/>
  <c r="D6" i="12"/>
  <c r="D5" i="12" s="1"/>
  <c r="C6" i="12"/>
  <c r="C5" i="12"/>
  <c r="C18" i="12" l="1"/>
  <c r="D4" i="12"/>
  <c r="D23" i="12" s="1"/>
  <c r="C4" i="12"/>
  <c r="C23" i="12" l="1"/>
  <c r="G16" i="10"/>
  <c r="G45" i="11"/>
  <c r="G47" i="11" l="1"/>
  <c r="G8" i="11" l="1"/>
  <c r="H8" i="11"/>
  <c r="F52" i="11" l="1"/>
  <c r="D52" i="11"/>
  <c r="D20" i="10" l="1"/>
  <c r="F20" i="10"/>
  <c r="D21" i="10" l="1"/>
  <c r="F21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<sst xmlns="http://schemas.openxmlformats.org/spreadsheetml/2006/main" count="121" uniqueCount="88">
  <si>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</si>
  <si>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</si>
  <si>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</si>
  <si>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</si>
  <si>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</si>
  <si>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</si>
  <si>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</si>
  <si>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</si>
  <si>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</si>
  <si>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</si>
  <si>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</si>
  <si>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</si>
  <si>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</si>
  <si>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</si>
  <si>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</si>
  <si>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</si>
  <si>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</si>
  <si>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</si>
  <si>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</si>
  <si>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</si>
  <si>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</si>
  <si>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</si>
  <si>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</si>
  <si>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</si>
  <si>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</si>
  <si>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</si>
  <si>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</si>
  <si>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</si>
  <si>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</si>
  <si>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</si>
  <si>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</si>
  <si>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</si>
  <si>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</si>
  <si>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</si>
  <si>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</si>
  <si>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</si>
  <si>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</si>
  <si>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</si>
  <si>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</si>
  <si>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</si>
  <si>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</si>
  <si>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</si>
  <si>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</si>
  <si>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Załącznik  Nr 1
do projektu 
Uchwały Sejmiku 
w sprawie zmian w budżecie 
Województwa Podkarpackiego 
na 2023 r.</t>
  </si>
  <si>
    <t>Załącznik  Nr 2
do projektu 
Uchwały Sejmiku 
w sprawie zmian w budżecie 
Województwa Podkarpackiego 
na 2023 r.</t>
  </si>
  <si>
    <t>60013</t>
  </si>
  <si>
    <t>600</t>
  </si>
  <si>
    <t>700</t>
  </si>
  <si>
    <t>70005</t>
  </si>
  <si>
    <t>801</t>
  </si>
  <si>
    <t>DZIAŁ 801</t>
  </si>
  <si>
    <t xml:space="preserve">Zespół Szkół przy Klinicznym Szpitalu Wojewódzkim Nr 2 w Rzeszowie                 </t>
  </si>
  <si>
    <t>Zespół Szkół Specjalnych w Rymanowie Zdroju</t>
  </si>
  <si>
    <t>Podkarpacki Zespół Placówek Wojewódzkich w Rzeszowie</t>
  </si>
  <si>
    <t>DZIAŁ 854</t>
  </si>
  <si>
    <t>Rozdział 85417</t>
  </si>
  <si>
    <t>010</t>
  </si>
  <si>
    <t>01004</t>
  </si>
  <si>
    <t>75866</t>
  </si>
  <si>
    <t>852</t>
  </si>
  <si>
    <t>85295</t>
  </si>
  <si>
    <t>921</t>
  </si>
  <si>
    <t>92108</t>
  </si>
  <si>
    <t>0830</t>
  </si>
  <si>
    <t>758</t>
  </si>
  <si>
    <t>75801</t>
  </si>
  <si>
    <t>2920</t>
  </si>
  <si>
    <t>75814</t>
  </si>
  <si>
    <t>0920</t>
  </si>
  <si>
    <t>75863</t>
  </si>
  <si>
    <t>75864</t>
  </si>
  <si>
    <t>150</t>
  </si>
  <si>
    <t>15013</t>
  </si>
  <si>
    <t>80195</t>
  </si>
  <si>
    <t>85231</t>
  </si>
  <si>
    <t>60001</t>
  </si>
  <si>
    <t>720</t>
  </si>
  <si>
    <t>72095</t>
  </si>
  <si>
    <t>92109</t>
  </si>
  <si>
    <t>851</t>
  </si>
  <si>
    <t>85111</t>
  </si>
  <si>
    <t>85112</t>
  </si>
  <si>
    <t>92106</t>
  </si>
  <si>
    <t>92118</t>
  </si>
  <si>
    <t>92195</t>
  </si>
  <si>
    <t>757</t>
  </si>
  <si>
    <t>75704</t>
  </si>
  <si>
    <t xml:space="preserve">Załącznik Nr 3
do projektu Uchwały Sejmiku
w sprawie zmian w budżecie 
Województwa Podkarpackiego 
na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</si>
</sst>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54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vertical="top" wrapText="1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3" fontId="23" fillId="5" borderId="1" xfId="2" applyNumberFormat="1" applyFont="1" applyFill="1" applyBorder="1" applyAlignment="1">
      <alignment horizontal="right" vertical="center"/>
    </xf>
    <xf numFmtId="0" fontId="1" fillId="0" borderId="0" xfId="2" applyFont="1" applyAlignment="1">
      <alignment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3" fontId="29" fillId="4" borderId="9" xfId="0" applyNumberFormat="1" applyFont="1" applyFill="1" applyBorder="1" applyAlignment="1">
      <alignment horizontal="right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49" fontId="20" fillId="0" borderId="5" xfId="0" applyNumberFormat="1" applyFont="1" applyFill="1" applyBorder="1" applyAlignment="1">
      <alignment horizontal="center" vertical="top" wrapText="1"/>
    </xf>
    <xf numFmtId="49" fontId="19" fillId="0" borderId="5" xfId="0" applyNumberFormat="1" applyFont="1" applyFill="1" applyBorder="1" applyAlignment="1">
      <alignment horizontal="center" vertical="top" wrapText="1"/>
    </xf>
    <xf numFmtId="3" fontId="12" fillId="2" borderId="6" xfId="0" applyNumberFormat="1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3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right" vertical="top" wrapText="1"/>
    </xf>
    <xf numFmtId="3" fontId="19" fillId="0" borderId="3" xfId="0" applyNumberFormat="1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right" vertical="top" wrapText="1"/>
    </xf>
    <xf numFmtId="49" fontId="19" fillId="0" borderId="27" xfId="0" applyNumberFormat="1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center" vertical="top" wrapText="1"/>
    </xf>
    <xf numFmtId="3" fontId="19" fillId="0" borderId="4" xfId="0" applyNumberFormat="1" applyFont="1" applyFill="1" applyBorder="1" applyAlignment="1">
      <alignment horizontal="right" vertical="top" wrapText="1"/>
    </xf>
    <xf numFmtId="49" fontId="20" fillId="3" borderId="4" xfId="0" applyNumberFormat="1" applyFont="1" applyFill="1" applyBorder="1" applyAlignment="1">
      <alignment horizontal="center" vertical="center" wrapText="1"/>
    </xf>
    <xf numFmtId="3" fontId="30" fillId="0" borderId="3" xfId="0" applyNumberFormat="1" applyFont="1" applyFill="1" applyBorder="1" applyAlignment="1">
      <alignment horizontal="right" vertical="top" wrapText="1"/>
    </xf>
    <xf numFmtId="0" fontId="19" fillId="0" borderId="18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AA0D-9D52-41BE-9841-2856F7792BCA}">
  <dimension ref="A1:I27"/>
  <sheetViews>
    <sheetView view="pageBreakPreview" zoomScaleSheetLayoutView="100" workbookViewId="0">
      <selection activeCell="K15" sqref="K15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74.25" customHeight="1">
      <c r="A1" s="127" t="s">
        <v>43</v>
      </c>
      <c r="B1" s="127"/>
      <c r="C1" s="127"/>
      <c r="D1" s="127"/>
      <c r="E1" s="127"/>
      <c r="F1" s="127"/>
    </row>
    <row r="2" spans="1:9" ht="10.5" customHeight="1">
      <c r="A2" s="9"/>
      <c r="B2" s="9"/>
      <c r="C2" s="69"/>
      <c r="D2" s="69"/>
      <c r="E2" s="69"/>
      <c r="F2" s="69"/>
    </row>
    <row r="3" spans="1:9" ht="22.5" customHeight="1">
      <c r="A3" s="128" t="s">
        <v>39</v>
      </c>
      <c r="B3" s="128"/>
      <c r="C3" s="128"/>
      <c r="D3" s="128"/>
      <c r="E3" s="128"/>
      <c r="F3" s="128"/>
    </row>
    <row r="4" spans="1:9" ht="13.5" customHeight="1" thickBot="1">
      <c r="A4" s="129"/>
      <c r="B4" s="129"/>
      <c r="C4" s="129"/>
      <c r="D4" s="129"/>
      <c r="E4" s="129"/>
      <c r="F4" s="129"/>
    </row>
    <row r="5" spans="1:9" ht="24.75" customHeight="1" thickBot="1">
      <c r="A5" s="130" t="s">
        <v>40</v>
      </c>
      <c r="B5" s="131"/>
      <c r="C5" s="131"/>
      <c r="D5" s="131"/>
      <c r="E5" s="131"/>
      <c r="F5" s="132"/>
    </row>
    <row r="6" spans="1:9" ht="19.5" customHeight="1" thickBot="1">
      <c r="A6" s="133" t="s">
        <v>0</v>
      </c>
      <c r="B6" s="135" t="s">
        <v>1</v>
      </c>
      <c r="C6" s="137" t="s">
        <v>7</v>
      </c>
      <c r="D6" s="137"/>
      <c r="E6" s="138" t="s">
        <v>6</v>
      </c>
      <c r="F6" s="139"/>
    </row>
    <row r="7" spans="1:9" ht="18.75" customHeight="1" thickBot="1">
      <c r="A7" s="134"/>
      <c r="B7" s="136"/>
      <c r="C7" s="54" t="s">
        <v>5</v>
      </c>
      <c r="D7" s="56" t="s">
        <v>4</v>
      </c>
      <c r="E7" s="56" t="s">
        <v>5</v>
      </c>
      <c r="F7" s="55" t="s">
        <v>4</v>
      </c>
    </row>
    <row r="8" spans="1:9" ht="18.75" customHeight="1" thickBot="1">
      <c r="A8" s="101" t="s">
        <v>56</v>
      </c>
      <c r="B8" s="12" t="s">
        <v>57</v>
      </c>
      <c r="C8" s="102"/>
      <c r="D8" s="103"/>
      <c r="E8" s="105" t="s">
        <v>63</v>
      </c>
      <c r="F8" s="88">
        <v>4391337</v>
      </c>
    </row>
    <row r="9" spans="1:9" ht="18.75" customHeight="1" thickBot="1">
      <c r="A9" s="101" t="s">
        <v>46</v>
      </c>
      <c r="B9" s="12" t="s">
        <v>45</v>
      </c>
      <c r="C9" s="110">
        <v>6300</v>
      </c>
      <c r="D9" s="88">
        <v>-200000</v>
      </c>
      <c r="E9" s="104"/>
      <c r="F9" s="88"/>
    </row>
    <row r="10" spans="1:9" ht="18.75" customHeight="1" thickBot="1">
      <c r="A10" s="140" t="s">
        <v>64</v>
      </c>
      <c r="B10" s="12" t="s">
        <v>65</v>
      </c>
      <c r="C10" s="110"/>
      <c r="D10" s="112"/>
      <c r="E10" s="105" t="s">
        <v>66</v>
      </c>
      <c r="F10" s="88">
        <v>40011</v>
      </c>
    </row>
    <row r="11" spans="1:9" ht="18.75" customHeight="1" thickBot="1">
      <c r="A11" s="142"/>
      <c r="B11" s="12" t="s">
        <v>67</v>
      </c>
      <c r="C11" s="110"/>
      <c r="D11" s="112"/>
      <c r="E11" s="105" t="s">
        <v>68</v>
      </c>
      <c r="F11" s="88">
        <v>35000000</v>
      </c>
    </row>
    <row r="12" spans="1:9" ht="18.75" customHeight="1" thickBot="1">
      <c r="A12" s="142"/>
      <c r="B12" s="12" t="s">
        <v>69</v>
      </c>
      <c r="C12" s="109">
        <v>6257</v>
      </c>
      <c r="D12" s="120">
        <v>-72091996</v>
      </c>
      <c r="E12" s="111"/>
      <c r="F12" s="118"/>
    </row>
    <row r="13" spans="1:9" ht="18.75" customHeight="1" thickBot="1">
      <c r="A13" s="142"/>
      <c r="B13" s="12" t="s">
        <v>70</v>
      </c>
      <c r="C13" s="110">
        <v>2057</v>
      </c>
      <c r="D13" s="88">
        <v>-1209672</v>
      </c>
      <c r="E13" s="105"/>
      <c r="F13" s="107"/>
    </row>
    <row r="14" spans="1:9" ht="18.75" customHeight="1">
      <c r="A14" s="142"/>
      <c r="B14" s="140" t="s">
        <v>58</v>
      </c>
      <c r="C14" s="109">
        <v>2009</v>
      </c>
      <c r="D14" s="108">
        <v>-6066698</v>
      </c>
      <c r="E14" s="111"/>
      <c r="F14" s="113"/>
    </row>
    <row r="15" spans="1:9" ht="18.75" customHeight="1" thickBot="1">
      <c r="A15" s="141"/>
      <c r="B15" s="141"/>
      <c r="C15" s="114">
        <v>6209</v>
      </c>
      <c r="D15" s="115">
        <v>-317979</v>
      </c>
      <c r="E15" s="116"/>
      <c r="F15" s="117"/>
      <c r="G15" s="1">
        <f>SUM(D12:D15)</f>
        <v>-79686345</v>
      </c>
    </row>
    <row r="16" spans="1:9" ht="21" customHeight="1" thickBot="1">
      <c r="A16" s="143" t="s">
        <v>3</v>
      </c>
      <c r="B16" s="144"/>
      <c r="C16" s="65"/>
      <c r="D16" s="11">
        <f>SUM(D8:D15)</f>
        <v>-79886345</v>
      </c>
      <c r="E16" s="106"/>
      <c r="F16" s="60">
        <f>SUM(F8:F15)</f>
        <v>39431348</v>
      </c>
      <c r="G16" s="1">
        <f>SUM(D16:F16)</f>
        <v>-40454997</v>
      </c>
      <c r="I16" s="4"/>
    </row>
    <row r="17" spans="1:9" ht="19.5" customHeight="1" thickBot="1">
      <c r="A17" s="145" t="s">
        <v>2</v>
      </c>
      <c r="B17" s="146"/>
      <c r="C17" s="66"/>
      <c r="D17" s="57"/>
      <c r="E17" s="61"/>
      <c r="F17" s="100"/>
      <c r="G17" s="1"/>
      <c r="I17" s="4"/>
    </row>
    <row r="18" spans="1:9" ht="19.5" customHeight="1" thickBot="1">
      <c r="A18" s="147" t="s">
        <v>41</v>
      </c>
      <c r="B18" s="147"/>
      <c r="C18" s="67"/>
      <c r="D18" s="64">
        <f>SUM(D13:D14)</f>
        <v>-7276370</v>
      </c>
      <c r="E18" s="62"/>
      <c r="F18" s="58">
        <f>SUM(F8:F11)</f>
        <v>39431348</v>
      </c>
      <c r="G18" s="1"/>
      <c r="I18" s="4"/>
    </row>
    <row r="19" spans="1:9" ht="21.75" customHeight="1" thickBot="1">
      <c r="A19" s="124" t="s">
        <v>42</v>
      </c>
      <c r="B19" s="125"/>
      <c r="C19" s="68"/>
      <c r="D19" s="59">
        <f>SUM(D9,D12,D15)</f>
        <v>-72609975</v>
      </c>
      <c r="E19" s="63"/>
      <c r="F19" s="59">
        <v>0</v>
      </c>
      <c r="G19" s="1"/>
      <c r="H19" s="1"/>
    </row>
    <row r="20" spans="1:9" ht="15">
      <c r="B20" s="3"/>
      <c r="C20" s="8"/>
      <c r="D20" s="7">
        <f>SUM(D18:D19)</f>
        <v>-79886345</v>
      </c>
      <c r="E20" s="7"/>
      <c r="F20" s="7">
        <f>SUM(F18:F19)</f>
        <v>39431348</v>
      </c>
      <c r="G20" s="1"/>
      <c r="H20" s="1"/>
    </row>
    <row r="21" spans="1:9" ht="15">
      <c r="B21" s="2"/>
      <c r="C21" s="2"/>
      <c r="D21" s="7">
        <f>D16-D20</f>
        <v>0</v>
      </c>
      <c r="E21" s="7"/>
      <c r="F21" s="7">
        <f t="shared" ref="F21" si="0">F16-F20</f>
        <v>0</v>
      </c>
      <c r="H21" s="1"/>
    </row>
    <row r="22" spans="1:9" ht="15">
      <c r="C22" s="1"/>
      <c r="D22" s="7"/>
      <c r="E22" s="7"/>
      <c r="F22" s="7"/>
      <c r="G22" s="1"/>
    </row>
    <row r="23" spans="1:9">
      <c r="C23" s="6"/>
      <c r="D23" s="1"/>
      <c r="E23" s="1"/>
    </row>
    <row r="24" spans="1:9">
      <c r="C24" s="5"/>
      <c r="D24" s="5"/>
      <c r="E24" s="1"/>
    </row>
    <row r="25" spans="1:9" ht="198" customHeight="1">
      <c r="A25" s="126"/>
      <c r="B25" s="126"/>
      <c r="C25" s="126"/>
      <c r="D25" s="126"/>
      <c r="E25" s="126"/>
      <c r="F25" s="126"/>
    </row>
    <row r="26" spans="1:9">
      <c r="E26" s="1"/>
    </row>
    <row r="27" spans="1:9">
      <c r="C27" s="5"/>
    </row>
  </sheetData>
  <mergeCells count="15">
    <mergeCell ref="A19:B19"/>
    <mergeCell ref="A25:F25"/>
    <mergeCell ref="A1:F1"/>
    <mergeCell ref="A3:F3"/>
    <mergeCell ref="A4:F4"/>
    <mergeCell ref="A5:F5"/>
    <mergeCell ref="A6:A7"/>
    <mergeCell ref="B6:B7"/>
    <mergeCell ref="C6:D6"/>
    <mergeCell ref="E6:F6"/>
    <mergeCell ref="B14:B15"/>
    <mergeCell ref="A10:A15"/>
    <mergeCell ref="A16:B16"/>
    <mergeCell ref="A17:B17"/>
    <mergeCell ref="A18:B18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58"/>
  <sheetViews>
    <sheetView view="pageBreakPreview" zoomScaleSheetLayoutView="100" workbookViewId="0">
      <selection sqref="A1:F1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8" ht="74.25" customHeight="1">
      <c r="A1" s="127" t="s">
        <v>44</v>
      </c>
      <c r="B1" s="127"/>
      <c r="C1" s="127"/>
      <c r="D1" s="127"/>
      <c r="E1" s="127"/>
      <c r="F1" s="127"/>
    </row>
    <row r="2" spans="1:8" ht="10.5" customHeight="1">
      <c r="A2" s="9"/>
      <c r="B2" s="9"/>
      <c r="C2" s="69"/>
      <c r="D2" s="69"/>
      <c r="E2" s="69"/>
      <c r="F2" s="69"/>
    </row>
    <row r="3" spans="1:8" ht="22.5" customHeight="1">
      <c r="A3" s="128" t="s">
        <v>9</v>
      </c>
      <c r="B3" s="128"/>
      <c r="C3" s="128"/>
      <c r="D3" s="128"/>
      <c r="E3" s="128"/>
      <c r="F3" s="128"/>
    </row>
    <row r="4" spans="1:8" ht="6.75" customHeight="1" thickBot="1">
      <c r="A4" s="129"/>
      <c r="B4" s="129"/>
      <c r="C4" s="129"/>
      <c r="D4" s="129"/>
      <c r="E4" s="129"/>
      <c r="F4" s="129"/>
    </row>
    <row r="5" spans="1:8" ht="24.75" customHeight="1" thickBot="1">
      <c r="A5" s="130" t="s">
        <v>8</v>
      </c>
      <c r="B5" s="131"/>
      <c r="C5" s="131"/>
      <c r="D5" s="131"/>
      <c r="E5" s="131"/>
      <c r="F5" s="132"/>
    </row>
    <row r="6" spans="1:8" ht="19.5" customHeight="1" thickBot="1">
      <c r="A6" s="133" t="s">
        <v>0</v>
      </c>
      <c r="B6" s="135" t="s">
        <v>1</v>
      </c>
      <c r="C6" s="137" t="s">
        <v>7</v>
      </c>
      <c r="D6" s="137"/>
      <c r="E6" s="138" t="s">
        <v>6</v>
      </c>
      <c r="F6" s="139"/>
    </row>
    <row r="7" spans="1:8" ht="18.75" customHeight="1" thickBot="1">
      <c r="A7" s="134"/>
      <c r="B7" s="136"/>
      <c r="C7" s="54" t="s">
        <v>5</v>
      </c>
      <c r="D7" s="56" t="s">
        <v>4</v>
      </c>
      <c r="E7" s="56" t="s">
        <v>5</v>
      </c>
      <c r="F7" s="55" t="s">
        <v>4</v>
      </c>
    </row>
    <row r="8" spans="1:8" ht="15.75" customHeight="1">
      <c r="A8" s="140" t="s">
        <v>71</v>
      </c>
      <c r="B8" s="140" t="s">
        <v>72</v>
      </c>
      <c r="C8" s="84">
        <v>2009</v>
      </c>
      <c r="D8" s="71">
        <v>-385865</v>
      </c>
      <c r="E8" s="80"/>
      <c r="F8" s="71"/>
      <c r="G8" s="1" t="e">
        <f>SUM(#REF!)</f>
        <v>#REF!</v>
      </c>
      <c r="H8" s="1">
        <f>SUM(F8:F9)</f>
        <v>0</v>
      </c>
    </row>
    <row r="9" spans="1:8" ht="15.75" customHeight="1">
      <c r="A9" s="142"/>
      <c r="B9" s="142"/>
      <c r="C9" s="91">
        <v>2059</v>
      </c>
      <c r="D9" s="92">
        <v>-156371</v>
      </c>
      <c r="E9" s="93"/>
      <c r="F9" s="92"/>
    </row>
    <row r="10" spans="1:8" ht="15.75" customHeight="1">
      <c r="A10" s="142"/>
      <c r="B10" s="142"/>
      <c r="C10" s="81">
        <v>6209</v>
      </c>
      <c r="D10" s="74">
        <v>-57880</v>
      </c>
      <c r="E10" s="73"/>
      <c r="F10" s="74"/>
    </row>
    <row r="11" spans="1:8" ht="15.75" customHeight="1" thickBot="1">
      <c r="A11" s="141"/>
      <c r="B11" s="141"/>
      <c r="C11" s="87">
        <v>6259</v>
      </c>
      <c r="D11" s="77">
        <v>-24805</v>
      </c>
      <c r="E11" s="79"/>
      <c r="F11" s="77"/>
    </row>
    <row r="12" spans="1:8" ht="15.75" customHeight="1">
      <c r="A12" s="140" t="s">
        <v>46</v>
      </c>
      <c r="B12" s="140" t="s">
        <v>75</v>
      </c>
      <c r="C12" s="84">
        <v>2830</v>
      </c>
      <c r="D12" s="71">
        <f>-2807519-6534982</f>
        <v>-9342501</v>
      </c>
      <c r="E12" s="80">
        <v>6067</v>
      </c>
      <c r="F12" s="71">
        <v>72091996</v>
      </c>
    </row>
    <row r="13" spans="1:8" ht="15.75" customHeight="1" thickBot="1">
      <c r="A13" s="142"/>
      <c r="B13" s="141"/>
      <c r="C13" s="86">
        <v>6067</v>
      </c>
      <c r="D13" s="76">
        <v>-72091996</v>
      </c>
      <c r="E13" s="75"/>
      <c r="F13" s="76"/>
      <c r="G13" s="1">
        <f>SUM(D12:D13)</f>
        <v>-81434497</v>
      </c>
    </row>
    <row r="14" spans="1:8" ht="15.75" customHeight="1" thickBot="1">
      <c r="A14" s="141"/>
      <c r="B14" s="96" t="s">
        <v>45</v>
      </c>
      <c r="C14" s="87">
        <v>6050</v>
      </c>
      <c r="D14" s="77">
        <f>-200000-5528849</f>
        <v>-5728849</v>
      </c>
      <c r="E14" s="79">
        <v>6050</v>
      </c>
      <c r="F14" s="77">
        <v>43666</v>
      </c>
      <c r="G14" s="1">
        <f>SUM(D12:D14)</f>
        <v>-87163346</v>
      </c>
    </row>
    <row r="15" spans="1:8" ht="15.75" customHeight="1" thickBot="1">
      <c r="A15" s="96" t="s">
        <v>47</v>
      </c>
      <c r="B15" s="97" t="s">
        <v>48</v>
      </c>
      <c r="C15" s="85">
        <v>6069</v>
      </c>
      <c r="D15" s="72">
        <v>-233162</v>
      </c>
      <c r="E15" s="78"/>
      <c r="F15" s="72"/>
    </row>
    <row r="16" spans="1:8" ht="15.75" customHeight="1">
      <c r="A16" s="140" t="s">
        <v>76</v>
      </c>
      <c r="B16" s="140" t="s">
        <v>77</v>
      </c>
      <c r="C16" s="84">
        <v>4260</v>
      </c>
      <c r="D16" s="71">
        <v>-60000</v>
      </c>
      <c r="E16" s="80"/>
      <c r="F16" s="71"/>
    </row>
    <row r="17" spans="1:6" ht="15.75" customHeight="1">
      <c r="A17" s="142"/>
      <c r="B17" s="142"/>
      <c r="C17" s="81">
        <v>4300</v>
      </c>
      <c r="D17" s="74">
        <f>-430000-570000</f>
        <v>-1000000</v>
      </c>
      <c r="E17" s="73"/>
      <c r="F17" s="74"/>
    </row>
    <row r="18" spans="1:6" ht="15.75" customHeight="1">
      <c r="A18" s="142"/>
      <c r="B18" s="142"/>
      <c r="C18" s="81">
        <v>4390</v>
      </c>
      <c r="D18" s="74">
        <v>-300000</v>
      </c>
      <c r="E18" s="81"/>
      <c r="F18" s="74"/>
    </row>
    <row r="19" spans="1:6" ht="15.75" customHeight="1" thickBot="1">
      <c r="A19" s="141"/>
      <c r="B19" s="141"/>
      <c r="C19" s="87">
        <v>4700</v>
      </c>
      <c r="D19" s="77">
        <v>-100000</v>
      </c>
      <c r="E19" s="79"/>
      <c r="F19" s="77"/>
    </row>
    <row r="20" spans="1:6" ht="15.75" customHeight="1" thickBot="1">
      <c r="A20" s="119" t="s">
        <v>85</v>
      </c>
      <c r="B20" s="119" t="s">
        <v>86</v>
      </c>
      <c r="C20" s="87">
        <v>8030</v>
      </c>
      <c r="D20" s="77">
        <v>-6516850</v>
      </c>
      <c r="E20" s="79"/>
      <c r="F20" s="77"/>
    </row>
    <row r="21" spans="1:6" ht="15.75" customHeight="1" thickBot="1">
      <c r="A21" s="12" t="s">
        <v>49</v>
      </c>
      <c r="B21" s="12" t="s">
        <v>73</v>
      </c>
      <c r="C21" s="83">
        <v>2009</v>
      </c>
      <c r="D21" s="70">
        <v>-4818579</v>
      </c>
      <c r="E21" s="82"/>
      <c r="F21" s="70"/>
    </row>
    <row r="22" spans="1:6" ht="15.75" customHeight="1" thickBot="1">
      <c r="A22" s="140" t="s">
        <v>79</v>
      </c>
      <c r="B22" s="98" t="s">
        <v>80</v>
      </c>
      <c r="C22" s="84">
        <v>6220</v>
      </c>
      <c r="D22" s="71">
        <f>-496750-6053637</f>
        <v>-6550387</v>
      </c>
      <c r="E22" s="80"/>
      <c r="F22" s="71"/>
    </row>
    <row r="23" spans="1:6" ht="15.75" customHeight="1" thickBot="1">
      <c r="A23" s="141"/>
      <c r="B23" s="98" t="s">
        <v>81</v>
      </c>
      <c r="C23" s="84">
        <v>6220</v>
      </c>
      <c r="D23" s="71">
        <v>-1785179</v>
      </c>
      <c r="E23" s="80"/>
      <c r="F23" s="71"/>
    </row>
    <row r="24" spans="1:6" ht="15.75" customHeight="1">
      <c r="A24" s="140" t="s">
        <v>59</v>
      </c>
      <c r="B24" s="140" t="s">
        <v>74</v>
      </c>
      <c r="C24" s="84">
        <v>4017</v>
      </c>
      <c r="D24" s="71">
        <v>-238000</v>
      </c>
      <c r="E24" s="80"/>
      <c r="F24" s="71"/>
    </row>
    <row r="25" spans="1:6" ht="15.75" customHeight="1">
      <c r="A25" s="142"/>
      <c r="B25" s="142"/>
      <c r="C25" s="81">
        <v>4019</v>
      </c>
      <c r="D25" s="74">
        <v>-42000</v>
      </c>
      <c r="E25" s="73"/>
      <c r="F25" s="74"/>
    </row>
    <row r="26" spans="1:6" ht="15.75" customHeight="1">
      <c r="A26" s="142"/>
      <c r="B26" s="142"/>
      <c r="C26" s="85">
        <v>4117</v>
      </c>
      <c r="D26" s="72">
        <v>-44312</v>
      </c>
      <c r="E26" s="78"/>
      <c r="F26" s="72"/>
    </row>
    <row r="27" spans="1:6" ht="15.75" customHeight="1">
      <c r="A27" s="142"/>
      <c r="B27" s="142"/>
      <c r="C27" s="81">
        <v>4119</v>
      </c>
      <c r="D27" s="74">
        <v>-7820</v>
      </c>
      <c r="E27" s="73"/>
      <c r="F27" s="74"/>
    </row>
    <row r="28" spans="1:6" ht="15.75" customHeight="1">
      <c r="A28" s="142"/>
      <c r="B28" s="142"/>
      <c r="C28" s="85">
        <v>4127</v>
      </c>
      <c r="D28" s="72">
        <v>-7106</v>
      </c>
      <c r="E28" s="78"/>
      <c r="F28" s="72"/>
    </row>
    <row r="29" spans="1:6" ht="15.75" customHeight="1">
      <c r="A29" s="142"/>
      <c r="B29" s="142"/>
      <c r="C29" s="81">
        <v>4129</v>
      </c>
      <c r="D29" s="74">
        <v>-1254</v>
      </c>
      <c r="E29" s="73"/>
      <c r="F29" s="74"/>
    </row>
    <row r="30" spans="1:6" ht="15.75" customHeight="1">
      <c r="A30" s="142"/>
      <c r="B30" s="142"/>
      <c r="C30" s="85">
        <v>4217</v>
      </c>
      <c r="D30" s="72">
        <v>-25500</v>
      </c>
      <c r="E30" s="78"/>
      <c r="F30" s="72"/>
    </row>
    <row r="31" spans="1:6" ht="15.75" customHeight="1">
      <c r="A31" s="142"/>
      <c r="B31" s="142"/>
      <c r="C31" s="81">
        <v>4219</v>
      </c>
      <c r="D31" s="74">
        <v>-4500</v>
      </c>
      <c r="E31" s="73"/>
      <c r="F31" s="74"/>
    </row>
    <row r="32" spans="1:6" ht="15.75" customHeight="1">
      <c r="A32" s="142"/>
      <c r="B32" s="142"/>
      <c r="C32" s="85">
        <v>4307</v>
      </c>
      <c r="D32" s="72">
        <v>-764187</v>
      </c>
      <c r="E32" s="78"/>
      <c r="F32" s="72"/>
    </row>
    <row r="33" spans="1:9" ht="15.75" customHeight="1">
      <c r="A33" s="142"/>
      <c r="B33" s="142"/>
      <c r="C33" s="81">
        <v>4309</v>
      </c>
      <c r="D33" s="74">
        <v>-134857</v>
      </c>
      <c r="E33" s="73"/>
      <c r="F33" s="74"/>
    </row>
    <row r="34" spans="1:9" ht="15.75" customHeight="1">
      <c r="A34" s="142"/>
      <c r="B34" s="142"/>
      <c r="C34" s="85">
        <v>4387</v>
      </c>
      <c r="D34" s="72">
        <v>-122485</v>
      </c>
      <c r="E34" s="78"/>
      <c r="F34" s="72"/>
    </row>
    <row r="35" spans="1:9" ht="15.75" customHeight="1">
      <c r="A35" s="142"/>
      <c r="B35" s="142"/>
      <c r="C35" s="81">
        <v>4389</v>
      </c>
      <c r="D35" s="74">
        <v>-21615</v>
      </c>
      <c r="E35" s="73"/>
      <c r="F35" s="74"/>
    </row>
    <row r="36" spans="1:9" ht="15.75" customHeight="1">
      <c r="A36" s="142"/>
      <c r="B36" s="142"/>
      <c r="C36" s="85">
        <v>4717</v>
      </c>
      <c r="D36" s="72">
        <v>-8082</v>
      </c>
      <c r="E36" s="78"/>
      <c r="F36" s="72"/>
    </row>
    <row r="37" spans="1:9" ht="15.75" customHeight="1" thickBot="1">
      <c r="A37" s="142"/>
      <c r="B37" s="142"/>
      <c r="C37" s="91">
        <v>4719</v>
      </c>
      <c r="D37" s="92">
        <v>-1426</v>
      </c>
      <c r="E37" s="93"/>
      <c r="F37" s="92"/>
      <c r="G37" s="1">
        <f>SUM(D24:D37)</f>
        <v>-1423144</v>
      </c>
    </row>
    <row r="38" spans="1:9" ht="15.75" customHeight="1">
      <c r="A38" s="142"/>
      <c r="B38" s="140" t="s">
        <v>60</v>
      </c>
      <c r="C38" s="121">
        <v>2009</v>
      </c>
      <c r="D38" s="122">
        <v>-423530</v>
      </c>
      <c r="E38" s="123"/>
      <c r="F38" s="122"/>
    </row>
    <row r="39" spans="1:9" ht="15.75" customHeight="1">
      <c r="A39" s="142"/>
      <c r="B39" s="142"/>
      <c r="C39" s="85">
        <v>2059</v>
      </c>
      <c r="D39" s="72">
        <v>-282353</v>
      </c>
      <c r="E39" s="78"/>
      <c r="F39" s="72"/>
    </row>
    <row r="40" spans="1:9" ht="15.75" customHeight="1">
      <c r="A40" s="142"/>
      <c r="B40" s="142"/>
      <c r="C40" s="91">
        <v>6209</v>
      </c>
      <c r="D40" s="92">
        <v>-141176</v>
      </c>
      <c r="E40" s="93"/>
      <c r="F40" s="92"/>
      <c r="G40" s="1">
        <f>SUM(D38:D41)</f>
        <v>-941177</v>
      </c>
    </row>
    <row r="41" spans="1:9" ht="15.75" customHeight="1" thickBot="1">
      <c r="A41" s="141"/>
      <c r="B41" s="141"/>
      <c r="C41" s="86">
        <v>6259</v>
      </c>
      <c r="D41" s="76">
        <v>-94118</v>
      </c>
      <c r="E41" s="75"/>
      <c r="F41" s="76"/>
      <c r="G41" s="1">
        <f>SUM(D24:D41)</f>
        <v>-2364321</v>
      </c>
    </row>
    <row r="42" spans="1:9" ht="15.75" customHeight="1" thickBot="1">
      <c r="A42" s="140" t="s">
        <v>61</v>
      </c>
      <c r="B42" s="99" t="s">
        <v>82</v>
      </c>
      <c r="C42" s="87">
        <v>6220</v>
      </c>
      <c r="D42" s="77">
        <f>-343278-419336</f>
        <v>-762614</v>
      </c>
      <c r="E42" s="79"/>
      <c r="F42" s="77"/>
      <c r="G42" s="1"/>
    </row>
    <row r="43" spans="1:9" ht="15.75" customHeight="1" thickBot="1">
      <c r="A43" s="142"/>
      <c r="B43" s="12" t="s">
        <v>62</v>
      </c>
      <c r="C43" s="83"/>
      <c r="D43" s="70">
        <v>0</v>
      </c>
      <c r="E43" s="83">
        <v>2480</v>
      </c>
      <c r="F43" s="70">
        <v>10000</v>
      </c>
    </row>
    <row r="44" spans="1:9" ht="15.75" customHeight="1" thickBot="1">
      <c r="A44" s="142"/>
      <c r="B44" s="97" t="s">
        <v>78</v>
      </c>
      <c r="C44" s="85">
        <v>6220</v>
      </c>
      <c r="D44" s="72">
        <v>-50000</v>
      </c>
      <c r="E44" s="78">
        <v>2480</v>
      </c>
      <c r="F44" s="72">
        <v>46000</v>
      </c>
    </row>
    <row r="45" spans="1:9" ht="15.75" customHeight="1" thickBot="1">
      <c r="A45" s="142"/>
      <c r="B45" s="12" t="s">
        <v>83</v>
      </c>
      <c r="C45" s="83">
        <v>6220</v>
      </c>
      <c r="D45" s="70">
        <v>-30000</v>
      </c>
      <c r="E45" s="82">
        <v>6220</v>
      </c>
      <c r="F45" s="70">
        <v>28700</v>
      </c>
      <c r="G45" s="1">
        <f>SUM(F11:F45)</f>
        <v>72220362</v>
      </c>
    </row>
    <row r="46" spans="1:9" ht="15.75" customHeight="1" thickBot="1">
      <c r="A46" s="141"/>
      <c r="B46" s="12" t="s">
        <v>84</v>
      </c>
      <c r="C46" s="83">
        <v>4300</v>
      </c>
      <c r="D46" s="70">
        <v>-316000</v>
      </c>
      <c r="E46" s="82"/>
      <c r="F46" s="70"/>
      <c r="G46" s="1">
        <f>SUM(D42:D46)</f>
        <v>-1158614</v>
      </c>
    </row>
    <row r="47" spans="1:9" ht="21" customHeight="1" thickBot="1">
      <c r="A47" s="143" t="s">
        <v>3</v>
      </c>
      <c r="B47" s="144"/>
      <c r="C47" s="65"/>
      <c r="D47" s="11">
        <f>SUM(D8:D46)</f>
        <v>-112675359</v>
      </c>
      <c r="E47" s="60"/>
      <c r="F47" s="10">
        <f>SUM(F8:F46)</f>
        <v>72220362</v>
      </c>
      <c r="G47" s="1">
        <f>SUM(D47:F47)</f>
        <v>-40454997</v>
      </c>
      <c r="I47" s="4"/>
    </row>
    <row r="48" spans="1:9" ht="19.5" customHeight="1" thickBot="1">
      <c r="A48" s="145" t="s">
        <v>2</v>
      </c>
      <c r="B48" s="146"/>
      <c r="C48" s="66"/>
      <c r="D48" s="57"/>
      <c r="E48" s="61"/>
      <c r="F48" s="57"/>
      <c r="G48" s="1"/>
      <c r="I48" s="4"/>
    </row>
    <row r="49" spans="1:9" ht="19.5" customHeight="1" thickBot="1">
      <c r="A49" s="147" t="s">
        <v>10</v>
      </c>
      <c r="B49" s="147"/>
      <c r="C49" s="67"/>
      <c r="D49" s="64">
        <f>SUM(D8:D9,D12,D16:D19,D20,D21,D24:D39,D46)</f>
        <v>-25125193</v>
      </c>
      <c r="E49" s="62"/>
      <c r="F49" s="58">
        <f>SUM(F43:F44)</f>
        <v>56000</v>
      </c>
      <c r="G49" s="1"/>
      <c r="I49" s="4"/>
    </row>
    <row r="50" spans="1:9" ht="21.75" customHeight="1" thickBot="1">
      <c r="A50" s="124" t="s">
        <v>11</v>
      </c>
      <c r="B50" s="125"/>
      <c r="C50" s="68"/>
      <c r="D50" s="59">
        <f>SUM(D10:D11,D13:D15,D22,D23,D40:D42,D44:D45)</f>
        <v>-87550166</v>
      </c>
      <c r="E50" s="63"/>
      <c r="F50" s="59">
        <f>SUM(F12,F14,F45)</f>
        <v>72164362</v>
      </c>
      <c r="G50" s="1"/>
      <c r="H50" s="1"/>
    </row>
    <row r="51" spans="1:9" ht="15">
      <c r="B51" s="3"/>
      <c r="C51" s="8"/>
      <c r="D51" s="7">
        <f>SUM(D49:D50)</f>
        <v>-112675359</v>
      </c>
      <c r="E51" s="7"/>
      <c r="F51" s="7">
        <f>SUM(F49:F50)</f>
        <v>72220362</v>
      </c>
      <c r="G51" s="1"/>
      <c r="H51" s="1"/>
    </row>
    <row r="52" spans="1:9" ht="15">
      <c r="B52" s="2"/>
      <c r="C52" s="2"/>
      <c r="D52" s="7">
        <f>D47-D51</f>
        <v>0</v>
      </c>
      <c r="E52" s="7"/>
      <c r="F52" s="7">
        <f t="shared" ref="F52" si="0">F47-F51</f>
        <v>0</v>
      </c>
      <c r="H52" s="1"/>
    </row>
    <row r="53" spans="1:9" ht="15">
      <c r="C53" s="1"/>
      <c r="D53" s="7"/>
      <c r="E53" s="7"/>
      <c r="F53" s="7"/>
      <c r="G53" s="1"/>
    </row>
    <row r="54" spans="1:9">
      <c r="C54" s="6"/>
      <c r="D54" s="1"/>
      <c r="E54" s="1"/>
    </row>
    <row r="55" spans="1:9">
      <c r="C55" s="5"/>
      <c r="D55" s="5"/>
      <c r="E55" s="1"/>
    </row>
    <row r="56" spans="1:9" ht="198" customHeight="1">
      <c r="A56" s="126"/>
      <c r="B56" s="126"/>
      <c r="C56" s="126"/>
      <c r="D56" s="126"/>
      <c r="E56" s="126"/>
      <c r="F56" s="126"/>
    </row>
    <row r="57" spans="1:9">
      <c r="E57" s="1"/>
    </row>
    <row r="58" spans="1:9">
      <c r="C58" s="5"/>
    </row>
  </sheetData>
  <mergeCells count="24">
    <mergeCell ref="A42:A46"/>
    <mergeCell ref="B8:B11"/>
    <mergeCell ref="A8:A11"/>
    <mergeCell ref="B38:B41"/>
    <mergeCell ref="B24:B37"/>
    <mergeCell ref="A12:A14"/>
    <mergeCell ref="B16:B19"/>
    <mergeCell ref="A16:A19"/>
    <mergeCell ref="A24:A41"/>
    <mergeCell ref="A22:A23"/>
    <mergeCell ref="B12:B13"/>
    <mergeCell ref="A1:F1"/>
    <mergeCell ref="A3:F3"/>
    <mergeCell ref="A4:F4"/>
    <mergeCell ref="A5:F5"/>
    <mergeCell ref="A6:A7"/>
    <mergeCell ref="B6:B7"/>
    <mergeCell ref="C6:D6"/>
    <mergeCell ref="E6:F6"/>
    <mergeCell ref="A56:F56"/>
    <mergeCell ref="A47:B47"/>
    <mergeCell ref="A48:B48"/>
    <mergeCell ref="A49:B49"/>
    <mergeCell ref="A50:B50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8" fitToHeight="0" orientation="portrait" r:id="rId1"/>
  <rowBreaks count="1" manualBreakCount="1">
    <brk id="4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D95DF-1BA5-4354-A72D-FDDFDFCC01F5}">
  <sheetPr>
    <tabColor rgb="FF99FF33"/>
    <pageSetUpPr fitToPage="1"/>
  </sheetPr>
  <dimension ref="A1:Q530"/>
  <sheetViews>
    <sheetView tabSelected="1" view="pageBreakPreview" zoomScale="115" zoomScaleNormal="100" zoomScaleSheetLayoutView="115" workbookViewId="0">
      <selection activeCell="B1" sqref="B1:D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52" t="s">
        <v>87</v>
      </c>
      <c r="C1" s="152"/>
      <c r="D1" s="152"/>
    </row>
    <row r="2" spans="1:5" ht="63" customHeight="1" thickBot="1">
      <c r="A2" s="153" t="s">
        <v>13</v>
      </c>
      <c r="B2" s="153"/>
      <c r="C2" s="153"/>
      <c r="D2" s="153"/>
    </row>
    <row r="3" spans="1:5" ht="22.5" customHeight="1" thickBot="1">
      <c r="A3" s="15" t="s">
        <v>14</v>
      </c>
      <c r="B3" s="89" t="s">
        <v>15</v>
      </c>
      <c r="C3" s="15" t="s">
        <v>16</v>
      </c>
      <c r="D3" s="17" t="s">
        <v>17</v>
      </c>
    </row>
    <row r="4" spans="1:5" ht="15" customHeight="1" thickBot="1">
      <c r="A4" s="89"/>
      <c r="B4" s="90" t="s">
        <v>50</v>
      </c>
      <c r="C4" s="94">
        <f>SUM(C5,C8,C14,C16)</f>
        <v>2142584</v>
      </c>
      <c r="D4" s="94">
        <f>SUM(D5,D8,D14,D16)</f>
        <v>2142584</v>
      </c>
    </row>
    <row r="5" spans="1:5" ht="15" customHeight="1" thickBot="1">
      <c r="A5" s="148" t="s">
        <v>18</v>
      </c>
      <c r="B5" s="149"/>
      <c r="C5" s="18">
        <f>SUM(C6:C7)</f>
        <v>23020</v>
      </c>
      <c r="D5" s="19">
        <f>SUM(D6:D7)</f>
        <v>23020</v>
      </c>
    </row>
    <row r="6" spans="1:5" ht="26.25" customHeight="1">
      <c r="A6" s="20">
        <v>1</v>
      </c>
      <c r="B6" s="21" t="s">
        <v>51</v>
      </c>
      <c r="C6" s="22">
        <f>20+10000+10000</f>
        <v>20020</v>
      </c>
      <c r="D6" s="23">
        <f>20+10000+10000</f>
        <v>20020</v>
      </c>
      <c r="E6" s="24"/>
    </row>
    <row r="7" spans="1:5" ht="15" customHeight="1" thickBot="1">
      <c r="A7" s="25">
        <v>2</v>
      </c>
      <c r="B7" s="26" t="s">
        <v>52</v>
      </c>
      <c r="C7" s="27">
        <v>3000</v>
      </c>
      <c r="D7" s="28">
        <v>3000</v>
      </c>
      <c r="E7" s="24"/>
    </row>
    <row r="8" spans="1:5" ht="15" customHeight="1" thickBot="1">
      <c r="A8" s="148" t="s">
        <v>21</v>
      </c>
      <c r="B8" s="149"/>
      <c r="C8" s="29">
        <f>SUM(C9:C13)</f>
        <v>444598</v>
      </c>
      <c r="D8" s="30">
        <f>SUM(D9:D13)</f>
        <v>444598</v>
      </c>
      <c r="E8" s="24"/>
    </row>
    <row r="9" spans="1:5" ht="27" customHeight="1">
      <c r="A9" s="31">
        <v>1</v>
      </c>
      <c r="B9" s="32" t="s">
        <v>22</v>
      </c>
      <c r="C9" s="33">
        <f>62000+10000</f>
        <v>72000</v>
      </c>
      <c r="D9" s="33">
        <f>62000+10000</f>
        <v>72000</v>
      </c>
      <c r="E9" s="24"/>
    </row>
    <row r="10" spans="1:5" ht="27" customHeight="1">
      <c r="A10" s="35">
        <v>2</v>
      </c>
      <c r="B10" s="36" t="s">
        <v>23</v>
      </c>
      <c r="C10" s="37">
        <f>8534+3000</f>
        <v>11534</v>
      </c>
      <c r="D10" s="37">
        <f>8534+3000</f>
        <v>11534</v>
      </c>
      <c r="E10" s="24"/>
    </row>
    <row r="11" spans="1:5" ht="27" customHeight="1">
      <c r="A11" s="35">
        <v>3</v>
      </c>
      <c r="B11" s="36" t="s">
        <v>24</v>
      </c>
      <c r="C11" s="37">
        <f>500+1000</f>
        <v>1500</v>
      </c>
      <c r="D11" s="37">
        <f>500+1000</f>
        <v>1500</v>
      </c>
      <c r="E11" s="24"/>
    </row>
    <row r="12" spans="1:5" ht="27" customHeight="1">
      <c r="A12" s="35">
        <v>4</v>
      </c>
      <c r="B12" s="36" t="s">
        <v>26</v>
      </c>
      <c r="C12" s="37">
        <v>86600</v>
      </c>
      <c r="D12" s="37">
        <v>86600</v>
      </c>
      <c r="E12" s="24"/>
    </row>
    <row r="13" spans="1:5" s="40" customFormat="1" ht="27.75" customHeight="1" thickBot="1">
      <c r="A13" s="25">
        <v>5</v>
      </c>
      <c r="B13" s="39" t="s">
        <v>28</v>
      </c>
      <c r="C13" s="27">
        <f>193964+5000+4000+40000+30000</f>
        <v>272964</v>
      </c>
      <c r="D13" s="27">
        <f>193964+5000+4000+40000+30000</f>
        <v>272964</v>
      </c>
      <c r="E13" s="24"/>
    </row>
    <row r="14" spans="1:5" ht="15" customHeight="1" thickBot="1">
      <c r="A14" s="148" t="s">
        <v>29</v>
      </c>
      <c r="B14" s="149"/>
      <c r="C14" s="29">
        <f>SUM(C15)</f>
        <v>1359766</v>
      </c>
      <c r="D14" s="30">
        <f>SUM(D15)</f>
        <v>1359766</v>
      </c>
      <c r="E14" s="24"/>
    </row>
    <row r="15" spans="1:5" ht="15.75" customHeight="1" thickBot="1">
      <c r="A15" s="41">
        <v>1</v>
      </c>
      <c r="B15" s="95" t="s">
        <v>53</v>
      </c>
      <c r="C15" s="22">
        <f>1305918+6000+2848+45000</f>
        <v>1359766</v>
      </c>
      <c r="D15" s="22">
        <f>1305918+6000+2848+45000</f>
        <v>1359766</v>
      </c>
      <c r="E15" s="24"/>
    </row>
    <row r="16" spans="1:5" ht="15" customHeight="1" thickBot="1">
      <c r="A16" s="148" t="s">
        <v>31</v>
      </c>
      <c r="B16" s="149"/>
      <c r="C16" s="29">
        <f>SUM(C17)</f>
        <v>315200</v>
      </c>
      <c r="D16" s="30">
        <f>SUM(D17)</f>
        <v>315200</v>
      </c>
      <c r="E16" s="24"/>
    </row>
    <row r="17" spans="1:5" ht="15.75" customHeight="1" thickBot="1">
      <c r="A17" s="41">
        <v>1</v>
      </c>
      <c r="B17" s="95" t="s">
        <v>53</v>
      </c>
      <c r="C17" s="22">
        <f>302200+3000+10000</f>
        <v>315200</v>
      </c>
      <c r="D17" s="22">
        <f>302200+3000+10000</f>
        <v>315200</v>
      </c>
      <c r="E17" s="24"/>
    </row>
    <row r="18" spans="1:5" ht="15" customHeight="1" thickBot="1">
      <c r="A18" s="89"/>
      <c r="B18" s="90" t="s">
        <v>54</v>
      </c>
      <c r="C18" s="94">
        <f>SUM(C19,C21)</f>
        <v>2101573</v>
      </c>
      <c r="D18" s="94">
        <f>SUM(D19,D21)</f>
        <v>2101573</v>
      </c>
      <c r="E18" s="24"/>
    </row>
    <row r="19" spans="1:5" ht="15" customHeight="1" thickBot="1">
      <c r="A19" s="148" t="s">
        <v>36</v>
      </c>
      <c r="B19" s="149"/>
      <c r="C19" s="29">
        <f>SUM(C20:C20)</f>
        <v>334600</v>
      </c>
      <c r="D19" s="30">
        <f>SUM(D20:D20)</f>
        <v>334600</v>
      </c>
      <c r="E19" s="24"/>
    </row>
    <row r="20" spans="1:5" ht="29.25" customHeight="1" thickBot="1">
      <c r="A20" s="46">
        <v>1</v>
      </c>
      <c r="B20" s="47" t="s">
        <v>28</v>
      </c>
      <c r="C20" s="22">
        <v>334600</v>
      </c>
      <c r="D20" s="22">
        <v>334600</v>
      </c>
      <c r="E20" s="24"/>
    </row>
    <row r="21" spans="1:5" ht="15" customHeight="1" thickBot="1">
      <c r="A21" s="148" t="s">
        <v>55</v>
      </c>
      <c r="B21" s="149"/>
      <c r="C21" s="29">
        <f>SUM(C22:C22)</f>
        <v>1766973</v>
      </c>
      <c r="D21" s="30">
        <f>SUM(D22:D22)</f>
        <v>1766973</v>
      </c>
      <c r="E21" s="24"/>
    </row>
    <row r="22" spans="1:5" ht="17.25" customHeight="1" thickBot="1">
      <c r="A22" s="46">
        <v>1</v>
      </c>
      <c r="B22" s="95" t="s">
        <v>53</v>
      </c>
      <c r="C22" s="22">
        <f>842253+505000+369720+50000</f>
        <v>1766973</v>
      </c>
      <c r="D22" s="22">
        <f>842253+505000+369720+50000</f>
        <v>1766973</v>
      </c>
      <c r="E22" s="24"/>
    </row>
    <row r="23" spans="1:5" ht="24" customHeight="1" thickBot="1">
      <c r="A23" s="150" t="s">
        <v>38</v>
      </c>
      <c r="B23" s="151"/>
      <c r="C23" s="48">
        <f>SUM(C4,C18)</f>
        <v>4244157</v>
      </c>
      <c r="D23" s="48">
        <f>SUM(D4,D18)</f>
        <v>4244157</v>
      </c>
      <c r="E23" s="24"/>
    </row>
    <row r="24" spans="1:5" ht="12.75" customHeight="1">
      <c r="A24" s="49"/>
      <c r="B24" s="49"/>
      <c r="C24" s="50"/>
      <c r="D24" s="50"/>
    </row>
    <row r="26" spans="1:5">
      <c r="A26" s="51"/>
      <c r="B26" s="52"/>
      <c r="C26" s="53"/>
      <c r="D26" s="53"/>
    </row>
    <row r="530" spans="17:17">
      <c r="Q530" s="14">
        <f>P530-O530</f>
        <v>0</v>
      </c>
    </row>
  </sheetData>
  <mergeCells count="9">
    <mergeCell ref="A19:B19"/>
    <mergeCell ref="A21:B21"/>
    <mergeCell ref="A23:B23"/>
    <mergeCell ref="B1:D1"/>
    <mergeCell ref="A2:D2"/>
    <mergeCell ref="A5:B5"/>
    <mergeCell ref="A8:B8"/>
    <mergeCell ref="A14:B14"/>
    <mergeCell ref="A16:B1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52" t="s">
        <v>12</v>
      </c>
      <c r="C1" s="152"/>
      <c r="D1" s="152"/>
    </row>
    <row r="2" spans="1:5" ht="63" customHeight="1" thickBot="1">
      <c r="A2" s="153" t="s">
        <v>13</v>
      </c>
      <c r="B2" s="153"/>
      <c r="C2" s="153"/>
      <c r="D2" s="153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48" t="s">
        <v>18</v>
      </c>
      <c r="B4" s="149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48" t="s">
        <v>21</v>
      </c>
      <c r="B7" s="149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48" t="s">
        <v>29</v>
      </c>
      <c r="B15" s="149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48" t="s">
        <v>31</v>
      </c>
      <c r="B17" s="149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48" t="s">
        <v>36</v>
      </c>
      <c r="B22" s="149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50" t="s">
        <v>38</v>
      </c>
      <c r="B24" s="151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Załącznik Nr 1</vt:lpstr>
      <vt:lpstr>Załącznik Nr 2 </vt:lpstr>
      <vt:lpstr>Załącznik Nr3</vt:lpstr>
      <vt:lpstr>Załącznik Nr 3</vt:lpstr>
      <vt:lpstr>'Załącznik Nr 1'!Obszar_wydruku</vt:lpstr>
      <vt:lpstr>'Załącznik Nr 2 '!Obszar_wydruku</vt:lpstr>
      <vt:lpstr>'Załącznik Nr 3'!Obszar_wydruku</vt:lpstr>
      <vt:lpstr>'Załącznik Nr3'!Obszar_wydruku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Kowal Faustyna</cp:lastModifiedBy>
  <cp:lastPrinted>2023-12-07T09:14:53Z</cp:lastPrinted>
  <dcterms:created xsi:type="dcterms:W3CDTF">2013-02-21T12:03:23Z</dcterms:created>
  <dcterms:modified xsi:type="dcterms:W3CDTF">2023-12-13T08:55:06Z</dcterms:modified>
</cp:coreProperties>
</file>